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harts/chart8.xml" ContentType="application/vnd.openxmlformats-officedocument.drawingml.chart+xml"/>
  <Override PartName="/xl/charts/chart10.xml" ContentType="application/vnd.openxmlformats-officedocument.drawingml.chart+xml"/>
  <Override PartName="/xl/charts/chart3.xml" ContentType="application/vnd.openxmlformats-officedocument.drawingml.chart+xml"/>
  <Override PartName="/xl/charts/chart12.xml" ContentType="application/vnd.openxmlformats-officedocument.drawingml.char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7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Default Extension="vml" ContentType="application/vnd.openxmlformats-officedocument.vmlDrawing"/>
  <Override PartName="/xl/charts/chart9.xml" ContentType="application/vnd.openxmlformats-officedocument.drawingml.chart+xml"/>
  <Default Extension="rels" ContentType="application/vnd.openxmlformats-package.relationships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20" yWindow="-20" windowWidth="24000" windowHeight="16080" tabRatio="500" activeTab="1"/>
  </bookViews>
  <sheets>
    <sheet name="DEG F" sheetId="1" r:id="rId1"/>
    <sheet name="DEG C" sheetId="2" r:id="rId2"/>
  </sheets>
  <definedNames>
    <definedName name="conetable">'DEG F'!$L$14:$N$48</definedName>
    <definedName name="_xlnm.Print_Area" localSheetId="1">'DEG C'!$A$1:$M$124</definedName>
    <definedName name="_xlnm.Print_Area" localSheetId="0">'DEG F'!$A$1:$M$121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51" i="2"/>
  <c r="L33"/>
  <c r="M33"/>
  <c r="H10"/>
  <c r="J34"/>
  <c r="L34"/>
  <c r="M34"/>
  <c r="J35"/>
  <c r="L35"/>
  <c r="M35"/>
  <c r="A120"/>
  <c r="A119"/>
  <c r="A118"/>
  <c r="B120"/>
  <c r="B119"/>
  <c r="B118"/>
  <c r="B117"/>
  <c r="J25"/>
  <c r="B108"/>
  <c r="J24"/>
  <c r="B107"/>
  <c r="B106"/>
  <c r="L23"/>
  <c r="M23"/>
  <c r="L24"/>
  <c r="M24"/>
  <c r="L25"/>
  <c r="M25"/>
  <c r="A108"/>
  <c r="A107"/>
  <c r="A106"/>
  <c r="B105"/>
  <c r="L13"/>
  <c r="M13"/>
  <c r="J14"/>
  <c r="L14"/>
  <c r="M14"/>
  <c r="J15"/>
  <c r="L15"/>
  <c r="M15"/>
  <c r="A96"/>
  <c r="A95"/>
  <c r="A94"/>
  <c r="B96"/>
  <c r="B95"/>
  <c r="B94"/>
  <c r="B93"/>
  <c r="C38"/>
  <c r="B87"/>
  <c r="C37"/>
  <c r="B86"/>
  <c r="B85"/>
  <c r="B84"/>
  <c r="B83"/>
  <c r="B82"/>
  <c r="E33"/>
  <c r="F33"/>
  <c r="E34"/>
  <c r="F34"/>
  <c r="E35"/>
  <c r="F35"/>
  <c r="E36"/>
  <c r="F36"/>
  <c r="E37"/>
  <c r="F37"/>
  <c r="E38"/>
  <c r="F38"/>
  <c r="A87"/>
  <c r="A86"/>
  <c r="A85"/>
  <c r="A84"/>
  <c r="A83"/>
  <c r="A82"/>
  <c r="B81"/>
  <c r="E23"/>
  <c r="F23"/>
  <c r="E24"/>
  <c r="F24"/>
  <c r="E25"/>
  <c r="F25"/>
  <c r="E26"/>
  <c r="F26"/>
  <c r="C27"/>
  <c r="E27"/>
  <c r="F27"/>
  <c r="C28"/>
  <c r="E28"/>
  <c r="F28"/>
  <c r="A71"/>
  <c r="A72"/>
  <c r="A73"/>
  <c r="A74"/>
  <c r="A75"/>
  <c r="A70"/>
  <c r="B71"/>
  <c r="B72"/>
  <c r="B73"/>
  <c r="B74"/>
  <c r="B75"/>
  <c r="B70"/>
  <c r="B69"/>
  <c r="E13"/>
  <c r="F13"/>
  <c r="E14"/>
  <c r="F14"/>
  <c r="E15"/>
  <c r="F15"/>
  <c r="E16"/>
  <c r="F16"/>
  <c r="C17"/>
  <c r="E17"/>
  <c r="F17"/>
  <c r="C18"/>
  <c r="E18"/>
  <c r="F18"/>
  <c r="B59"/>
  <c r="B60"/>
  <c r="B61"/>
  <c r="B62"/>
  <c r="B63"/>
  <c r="A59"/>
  <c r="A60"/>
  <c r="A61"/>
  <c r="A62"/>
  <c r="A63"/>
  <c r="A58"/>
  <c r="B58"/>
  <c r="B57"/>
  <c r="R47"/>
  <c r="R46"/>
  <c r="R45"/>
  <c r="R44"/>
  <c r="R43"/>
  <c r="R42"/>
  <c r="R41"/>
  <c r="R40"/>
  <c r="R39"/>
  <c r="L39"/>
  <c r="H39"/>
  <c r="J39"/>
  <c r="E39"/>
  <c r="A39"/>
  <c r="C39"/>
  <c r="R38"/>
  <c r="R37"/>
  <c r="R36"/>
  <c r="R35"/>
  <c r="R34"/>
  <c r="R33"/>
  <c r="R32"/>
  <c r="R31"/>
  <c r="R29"/>
  <c r="L29"/>
  <c r="H29"/>
  <c r="J29"/>
  <c r="E29"/>
  <c r="A29"/>
  <c r="C29"/>
  <c r="R28"/>
  <c r="R27"/>
  <c r="R26"/>
  <c r="R25"/>
  <c r="R24"/>
  <c r="R23"/>
  <c r="R22"/>
  <c r="R21"/>
  <c r="R20"/>
  <c r="R19"/>
  <c r="L19"/>
  <c r="H19"/>
  <c r="J19"/>
  <c r="E19"/>
  <c r="A19"/>
  <c r="C19"/>
  <c r="R18"/>
  <c r="R17"/>
  <c r="R16"/>
  <c r="R15"/>
  <c r="R14"/>
  <c r="E49" i="1"/>
  <c r="H10"/>
  <c r="J35"/>
  <c r="B117"/>
  <c r="J34"/>
  <c r="L34"/>
  <c r="L33"/>
  <c r="M33"/>
  <c r="M34"/>
  <c r="L35"/>
  <c r="M35"/>
  <c r="A117"/>
  <c r="B116"/>
  <c r="A116"/>
  <c r="B115"/>
  <c r="A115"/>
  <c r="B114"/>
  <c r="J25"/>
  <c r="B105"/>
  <c r="J24"/>
  <c r="L24"/>
  <c r="L23"/>
  <c r="M23"/>
  <c r="M24"/>
  <c r="L25"/>
  <c r="M25"/>
  <c r="A105"/>
  <c r="B104"/>
  <c r="A104"/>
  <c r="B103"/>
  <c r="A103"/>
  <c r="B102"/>
  <c r="J15"/>
  <c r="B93"/>
  <c r="J14"/>
  <c r="L14"/>
  <c r="L13"/>
  <c r="M13"/>
  <c r="M14"/>
  <c r="L15"/>
  <c r="M15"/>
  <c r="A93"/>
  <c r="B92"/>
  <c r="A92"/>
  <c r="B91"/>
  <c r="A91"/>
  <c r="B90"/>
  <c r="C38"/>
  <c r="B84"/>
  <c r="C37"/>
  <c r="C36"/>
  <c r="E37"/>
  <c r="E33"/>
  <c r="F33"/>
  <c r="E34"/>
  <c r="F34"/>
  <c r="E35"/>
  <c r="F35"/>
  <c r="E36"/>
  <c r="F36"/>
  <c r="F37"/>
  <c r="E38"/>
  <c r="F38"/>
  <c r="A84"/>
  <c r="B83"/>
  <c r="A83"/>
  <c r="B82"/>
  <c r="A82"/>
  <c r="B81"/>
  <c r="A81"/>
  <c r="B80"/>
  <c r="A80"/>
  <c r="B79"/>
  <c r="A79"/>
  <c r="B78"/>
  <c r="C28"/>
  <c r="B72"/>
  <c r="C27"/>
  <c r="E27"/>
  <c r="E23"/>
  <c r="F23"/>
  <c r="E24"/>
  <c r="F24"/>
  <c r="E25"/>
  <c r="F25"/>
  <c r="E26"/>
  <c r="F26"/>
  <c r="F27"/>
  <c r="E28"/>
  <c r="F28"/>
  <c r="A72"/>
  <c r="B71"/>
  <c r="A71"/>
  <c r="B70"/>
  <c r="A70"/>
  <c r="B69"/>
  <c r="A69"/>
  <c r="B68"/>
  <c r="A68"/>
  <c r="B67"/>
  <c r="A67"/>
  <c r="B66"/>
  <c r="C18"/>
  <c r="B60"/>
  <c r="C16"/>
  <c r="C15"/>
  <c r="E16"/>
  <c r="E13"/>
  <c r="F13"/>
  <c r="E14"/>
  <c r="F14"/>
  <c r="E15"/>
  <c r="F15"/>
  <c r="F16"/>
  <c r="C17"/>
  <c r="E17"/>
  <c r="F17"/>
  <c r="E18"/>
  <c r="F18"/>
  <c r="A60"/>
  <c r="B59"/>
  <c r="A59"/>
  <c r="B58"/>
  <c r="A58"/>
  <c r="B57"/>
  <c r="A57"/>
  <c r="B56"/>
  <c r="A56"/>
  <c r="B55"/>
  <c r="A55"/>
  <c r="B54"/>
  <c r="L39"/>
  <c r="H39"/>
  <c r="J39"/>
  <c r="E19"/>
  <c r="A19"/>
  <c r="C19"/>
  <c r="E39"/>
  <c r="A39"/>
  <c r="C39"/>
  <c r="R14"/>
  <c r="R15"/>
  <c r="R16"/>
  <c r="R17"/>
  <c r="R18"/>
  <c r="R19"/>
  <c r="R20"/>
  <c r="R21"/>
  <c r="R22"/>
  <c r="R23"/>
  <c r="R24"/>
  <c r="R25"/>
  <c r="R26"/>
  <c r="R27"/>
  <c r="R28"/>
  <c r="R29"/>
  <c r="R31"/>
  <c r="R32"/>
  <c r="R33"/>
  <c r="R34"/>
  <c r="R35"/>
  <c r="R36"/>
  <c r="R37"/>
  <c r="R38"/>
  <c r="R39"/>
  <c r="R40"/>
  <c r="R41"/>
  <c r="R42"/>
  <c r="R43"/>
  <c r="R44"/>
  <c r="R45"/>
  <c r="R46"/>
  <c r="R47"/>
  <c r="L29"/>
  <c r="H29"/>
  <c r="J29"/>
  <c r="E29"/>
  <c r="A29"/>
  <c r="C29"/>
  <c r="L19"/>
  <c r="H19"/>
  <c r="J19"/>
</calcChain>
</file>

<file path=xl/comments1.xml><?xml version="1.0" encoding="utf-8"?>
<comments xmlns="http://schemas.openxmlformats.org/spreadsheetml/2006/main">
  <authors>
    <author>Rob Bartlett</author>
  </authors>
  <commentList>
    <comment ref="Q11" authorId="0">
      <text>
        <r>
          <rPr>
            <b/>
            <sz val="8"/>
            <color indexed="81"/>
            <rFont val="Tahoma"/>
          </rPr>
          <t>Rob Bartlett:</t>
        </r>
        <r>
          <rPr>
            <sz val="8"/>
            <color indexed="81"/>
            <rFont val="Tahoma"/>
          </rPr>
          <t xml:space="preserve">
Started using this data with BIU software, 7-25-2000</t>
        </r>
      </text>
    </comment>
  </commentList>
</comments>
</file>

<file path=xl/comments2.xml><?xml version="1.0" encoding="utf-8"?>
<comments xmlns="http://schemas.openxmlformats.org/spreadsheetml/2006/main">
  <authors>
    <author>Rob Bartlett</author>
  </authors>
  <commentList>
    <comment ref="Q11" authorId="0">
      <text>
        <r>
          <rPr>
            <b/>
            <sz val="8"/>
            <color indexed="81"/>
            <rFont val="Tahoma"/>
          </rPr>
          <t>Rob Bartlett:</t>
        </r>
        <r>
          <rPr>
            <sz val="8"/>
            <color indexed="81"/>
            <rFont val="Tahoma"/>
          </rPr>
          <t xml:space="preserve">
Started using this data with BIU software, 7-25-2000</t>
        </r>
      </text>
    </comment>
  </commentList>
</comments>
</file>

<file path=xl/sharedStrings.xml><?xml version="1.0" encoding="utf-8"?>
<sst xmlns="http://schemas.openxmlformats.org/spreadsheetml/2006/main" count="268" uniqueCount="85">
  <si>
    <t>CHARTS FOR CONE</t>
    <phoneticPr fontId="1"/>
  </si>
  <si>
    <t>L&amp;L KILN ONE-TOUCH CONTROL</t>
    <phoneticPr fontId="1"/>
  </si>
  <si>
    <t>21</t>
    <phoneticPr fontId="1"/>
  </si>
  <si>
    <t>TEMP</t>
    <phoneticPr fontId="11" type="noConversion"/>
  </si>
  <si>
    <t>TIME</t>
    <phoneticPr fontId="11" type="noConversion"/>
  </si>
  <si>
    <t>Medium Glaze</t>
    <phoneticPr fontId="1"/>
  </si>
  <si>
    <t>Fast Glaze</t>
    <phoneticPr fontId="1"/>
  </si>
  <si>
    <t>Medium Bisque</t>
    <phoneticPr fontId="1"/>
  </si>
  <si>
    <t>Medium Bisque</t>
    <phoneticPr fontId="1"/>
  </si>
  <si>
    <t>Fast Glaze</t>
    <phoneticPr fontId="1"/>
  </si>
  <si>
    <t>SLOW BISQUE CHART</t>
    <phoneticPr fontId="11" type="noConversion"/>
  </si>
  <si>
    <t>MEDIUM BISQUE CHART</t>
    <phoneticPr fontId="11" type="noConversion"/>
  </si>
  <si>
    <t>FAST BISQUE CHART</t>
    <phoneticPr fontId="11" type="noConversion"/>
  </si>
  <si>
    <t>SLOW GLAZE CHART</t>
    <phoneticPr fontId="11" type="noConversion"/>
  </si>
  <si>
    <t>MEDIUM GLAZE CHART</t>
    <phoneticPr fontId="11" type="noConversion"/>
  </si>
  <si>
    <t>FAST GLAZE CHART</t>
    <phoneticPr fontId="11" type="noConversion"/>
  </si>
  <si>
    <t>NOTE: All charts are theoretical programs. The actual performance may vary in your kiln and with your load.</t>
    <phoneticPr fontId="1"/>
  </si>
  <si>
    <t>L&amp;L Kiln One-Touch™ Program Time Calculator (Deg F)</t>
    <phoneticPr fontId="1"/>
  </si>
  <si>
    <t>L&amp;L Kiln One-Touch™ Program Time Calculator (Deg C)</t>
    <phoneticPr fontId="1"/>
  </si>
  <si>
    <t>CHARTS FOR CONE</t>
    <phoneticPr fontId="1"/>
  </si>
  <si>
    <t>L&amp;L KILN ONE-TOUCH CONTROL</t>
    <phoneticPr fontId="1"/>
  </si>
  <si>
    <t>10-96 data started with BIU software</t>
  </si>
  <si>
    <t>Cone</t>
  </si>
  <si>
    <t>Temp</t>
  </si>
  <si>
    <t>Final Temp</t>
  </si>
  <si>
    <t>Old temps minus new</t>
  </si>
  <si>
    <t xml:space="preserve">Enter Cone Number and press TAB ==&gt; </t>
  </si>
  <si>
    <t>04</t>
  </si>
  <si>
    <t>Number</t>
  </si>
  <si>
    <t>at 108 F/hr</t>
  </si>
  <si>
    <t>Slow Bisque</t>
  </si>
  <si>
    <t>Slow Glaze</t>
  </si>
  <si>
    <t>conenumb</t>
  </si>
  <si>
    <t>Orton's 10-28-96 temps</t>
  </si>
  <si>
    <t>Rate/hr</t>
  </si>
  <si>
    <t>Hold</t>
  </si>
  <si>
    <t>Total Time</t>
  </si>
  <si>
    <t>10</t>
  </si>
  <si>
    <t>9</t>
  </si>
  <si>
    <t>8</t>
  </si>
  <si>
    <t>7</t>
  </si>
  <si>
    <t>6</t>
  </si>
  <si>
    <t>hours</t>
  </si>
  <si>
    <t>mins</t>
  </si>
  <si>
    <t>5</t>
  </si>
  <si>
    <t>Fast Bisque</t>
  </si>
  <si>
    <t>4</t>
  </si>
  <si>
    <t>3</t>
  </si>
  <si>
    <t>2</t>
  </si>
  <si>
    <t>1</t>
  </si>
  <si>
    <t>01</t>
  </si>
  <si>
    <t>02</t>
  </si>
  <si>
    <t>03</t>
  </si>
  <si>
    <t>05</t>
  </si>
  <si>
    <t>05.5</t>
  </si>
  <si>
    <t>06</t>
  </si>
  <si>
    <t>07</t>
  </si>
  <si>
    <t>08</t>
  </si>
  <si>
    <t>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</si>
  <si>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</si>
  <si>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</si>
  <si>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</si>
  <si>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</si>
  <si>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</si>
  <si>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</si>
  <si>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</si>
  <si>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</si>
  <si>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</si>
  <si>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</si>
  <si>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</si>
  <si>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</si>
  <si>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</si>
  <si>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 xml:space="preserve"> </t>
    <phoneticPr fontId="1"/>
  </si>
  <si>
    <t>Medium Glaze</t>
    <phoneticPr fontId="1"/>
  </si>
  <si>
    <t xml:space="preserve">Ambient Room Temperautre press TAB ==&gt; </t>
    <phoneticPr fontId="1"/>
  </si>
  <si>
    <t>Room Temp</t>
    <phoneticPr fontId="1"/>
  </si>
  <si>
    <t>Temp F</t>
    <phoneticPr fontId="1"/>
  </si>
  <si>
    <t>Seg Time</t>
    <phoneticPr fontId="1"/>
  </si>
  <si>
    <t>Seg</t>
    <phoneticPr fontId="1"/>
  </si>
  <si>
    <t>70</t>
    <phoneticPr fontId="1"/>
  </si>
  <si>
    <t>Designed by Tomoaki Hirano</t>
    <phoneticPr fontId="1"/>
  </si>
  <si>
    <t>Temp C</t>
    <phoneticPr fontId="1"/>
  </si>
  <si>
    <t>at 60 C/hr</t>
    <phoneticPr fontId="11" type="noConversion"/>
  </si>
  <si>
    <t>06</t>
    <phoneticPr fontId="1"/>
  </si>
  <si>
    <t>REV:</t>
    <phoneticPr fontId="11" type="noConversion"/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</si>
</sst>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0.00_ "/>
    <numFmt numFmtId="173" formatCode="0.0"/>
    <numFmt numFmtId="174" formatCode="0"/>
  </numFmts>
  <fonts count="16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name val="Arial"/>
    </font>
    <font>
      <b/>
      <sz val="10"/>
      <color indexed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24"/>
      <color indexed="13"/>
      <name val="Arial"/>
    </font>
    <font>
      <sz val="24"/>
      <color indexed="8"/>
      <name val="ＭＳ Ｐゴシック"/>
      <family val="2"/>
    </font>
    <font>
      <b/>
      <sz val="12"/>
      <color indexed="8"/>
      <name val="ＭＳ Ｐゴシック"/>
    </font>
    <font>
      <sz val="8"/>
      <name val="Verdana"/>
    </font>
    <font>
      <b/>
      <sz val="14"/>
      <name val="Arial"/>
    </font>
    <font>
      <sz val="14"/>
      <color indexed="8"/>
      <name val="ＭＳ Ｐゴシック"/>
      <family val="2"/>
    </font>
    <font>
      <b/>
      <sz val="20"/>
      <name val="Arial"/>
    </font>
    <font>
      <b/>
      <sz val="26"/>
      <color indexed="8"/>
      <name val="Helvetica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2" fontId="0" fillId="0" borderId="2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5" borderId="7" xfId="0" applyNumberFormat="1" applyFill="1" applyBorder="1" applyAlignment="1">
      <alignment horizontal="center"/>
    </xf>
    <xf numFmtId="49" fontId="0" fillId="5" borderId="12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left"/>
    </xf>
    <xf numFmtId="2" fontId="13" fillId="0" borderId="6" xfId="0" applyNumberFormat="1" applyFont="1" applyBorder="1" applyAlignment="1">
      <alignment horizontal="center"/>
    </xf>
    <xf numFmtId="0" fontId="13" fillId="0" borderId="0" xfId="0" applyFont="1"/>
    <xf numFmtId="2" fontId="13" fillId="0" borderId="0" xfId="0" applyNumberFormat="1" applyFont="1" applyBorder="1" applyAlignment="1">
      <alignment horizontal="center"/>
    </xf>
    <xf numFmtId="173" fontId="0" fillId="0" borderId="0" xfId="0" applyNumberFormat="1"/>
    <xf numFmtId="174" fontId="0" fillId="0" borderId="0" xfId="0" applyNumberFormat="1"/>
    <xf numFmtId="174" fontId="0" fillId="0" borderId="2" xfId="0" applyNumberFormat="1" applyBorder="1" applyAlignment="1">
      <alignment horizontal="center"/>
    </xf>
    <xf numFmtId="174" fontId="0" fillId="6" borderId="2" xfId="0" applyNumberFormat="1" applyFill="1" applyBorder="1" applyAlignment="1">
      <alignment horizontal="center"/>
    </xf>
    <xf numFmtId="49" fontId="0" fillId="0" borderId="0" xfId="0" applyNumberFormat="1"/>
    <xf numFmtId="172" fontId="0" fillId="0" borderId="0" xfId="0" applyNumberFormat="1"/>
    <xf numFmtId="174" fontId="0" fillId="2" borderId="2" xfId="0" applyNumberFormat="1" applyFill="1" applyBorder="1" applyAlignment="1">
      <alignment horizontal="center"/>
    </xf>
    <xf numFmtId="174" fontId="0" fillId="0" borderId="0" xfId="0" applyNumberFormat="1"/>
    <xf numFmtId="174" fontId="0" fillId="0" borderId="0" xfId="0" applyNumberFormat="1" applyAlignment="1">
      <alignment horizontal="right"/>
    </xf>
    <xf numFmtId="49" fontId="10" fillId="2" borderId="2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4" borderId="1" xfId="0" applyFont="1" applyFill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shrinkToFit="1"/>
    </xf>
    <xf numFmtId="0" fontId="0" fillId="0" borderId="2" xfId="0" applyFill="1" applyBorder="1" applyAlignment="1" applyProtection="1">
      <alignment horizontal="center"/>
    </xf>
    <xf numFmtId="172" fontId="0" fillId="0" borderId="2" xfId="0" applyNumberForma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174" fontId="12" fillId="0" borderId="2" xfId="0" applyNumberFormat="1" applyFont="1" applyBorder="1" applyAlignment="1">
      <alignment horizontal="right"/>
    </xf>
    <xf numFmtId="2" fontId="13" fillId="0" borderId="2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left"/>
    </xf>
    <xf numFmtId="174" fontId="12" fillId="0" borderId="13" xfId="0" applyNumberFormat="1" applyFont="1" applyBorder="1" applyAlignment="1">
      <alignment horizontal="right"/>
    </xf>
    <xf numFmtId="2" fontId="13" fillId="0" borderId="13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0" fillId="0" borderId="2" xfId="0" applyNumberFormat="1" applyFill="1" applyBorder="1" applyAlignment="1" applyProtection="1">
      <alignment horizontal="center"/>
    </xf>
    <xf numFmtId="174" fontId="0" fillId="0" borderId="2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0" fillId="0" borderId="2" xfId="0" applyNumberFormat="1" applyFill="1" applyBorder="1" applyAlignment="1" applyProtection="1">
      <alignment horizontal="center"/>
    </xf>
    <xf numFmtId="174" fontId="0" fillId="0" borderId="2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49" fontId="15" fillId="0" borderId="0" xfId="0" applyNumberFormat="1" applyFont="1"/>
    <xf numFmtId="0" fontId="8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/>
    <xf numFmtId="49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4" fillId="7" borderId="9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14" fillId="8" borderId="9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4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'DEG F'!$A$51</c:f>
              <c:strCache>
                <c:ptCount val="1"/>
                <c:pt idx="0">
                  <c:v>SLOW BISQUE CHART</c:v>
                </c:pt>
              </c:strCache>
            </c:strRef>
          </c:tx>
          <c:xVal>
            <c:numRef>
              <c:f>'DEG F'!$A$54:$A$60</c:f>
              <c:numCache>
                <c:formatCode>0.0</c:formatCode>
                <c:ptCount val="7"/>
                <c:pt idx="0">
                  <c:v>0.0</c:v>
                </c:pt>
                <c:pt idx="1">
                  <c:v>10.2</c:v>
                </c:pt>
                <c:pt idx="2">
                  <c:v>13.55</c:v>
                </c:pt>
                <c:pt idx="3">
                  <c:v>17.625</c:v>
                </c:pt>
                <c:pt idx="4">
                  <c:v>18.625</c:v>
                </c:pt>
                <c:pt idx="5">
                  <c:v>20.985</c:v>
                </c:pt>
                <c:pt idx="6">
                  <c:v>23.35537037037037</c:v>
                </c:pt>
              </c:numCache>
            </c:numRef>
          </c:xVal>
          <c:yVal>
            <c:numRef>
              <c:f>'DEG F'!$B$54:$B$60</c:f>
              <c:numCache>
                <c:formatCode>0</c:formatCode>
                <c:ptCount val="7"/>
                <c:pt idx="0">
                  <c:v>0.0</c:v>
                </c:pt>
                <c:pt idx="1">
                  <c:v>150.0</c:v>
                </c:pt>
                <c:pt idx="2">
                  <c:v>185.0</c:v>
                </c:pt>
                <c:pt idx="3">
                  <c:v>1000.0</c:v>
                </c:pt>
                <c:pt idx="4">
                  <c:v>1100.0</c:v>
                </c:pt>
                <c:pt idx="5">
                  <c:v>1572.0</c:v>
                </c:pt>
                <c:pt idx="6">
                  <c:v>1828.0</c:v>
                </c:pt>
              </c:numCache>
            </c:numRef>
          </c:yVal>
          <c:smooth val="1"/>
        </c:ser>
        <c:axId val="490801608"/>
        <c:axId val="493834888"/>
      </c:scatterChart>
      <c:valAx>
        <c:axId val="490801608"/>
        <c:scaling>
          <c:orientation val="minMax"/>
        </c:scaling>
        <c:axPos val="b"/>
        <c:numFmt formatCode="0.0" sourceLinked="1"/>
        <c:tickLblPos val="nextTo"/>
        <c:crossAx val="493834888"/>
        <c:crosses val="autoZero"/>
        <c:crossBetween val="midCat"/>
      </c:valAx>
      <c:valAx>
        <c:axId val="493834888"/>
        <c:scaling>
          <c:orientation val="minMax"/>
        </c:scaling>
        <c:axPos val="l"/>
        <c:majorGridlines/>
        <c:numFmt formatCode="0" sourceLinked="1"/>
        <c:tickLblPos val="nextTo"/>
        <c:crossAx val="490801608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>
        <c:manualLayout>
          <c:layoutTarget val="inner"/>
          <c:xMode val="edge"/>
          <c:yMode val="edge"/>
          <c:x val="0.0702207231331973"/>
          <c:y val="0.266666666666667"/>
          <c:w val="0.905296671490593"/>
          <c:h val="0.526437007874016"/>
        </c:manualLayout>
      </c:layout>
      <c:scatterChart>
        <c:scatterStyle val="smoothMarker"/>
        <c:ser>
          <c:idx val="0"/>
          <c:order val="0"/>
          <c:tx>
            <c:strRef>
              <c:f>'DEG C'!$A$90</c:f>
              <c:strCache>
                <c:ptCount val="1"/>
                <c:pt idx="0">
                  <c:v>SLOW GLAZE CHART</c:v>
                </c:pt>
              </c:strCache>
            </c:strRef>
          </c:tx>
          <c:xVal>
            <c:numRef>
              <c:f>'DEG C'!$A$93:$A$96</c:f>
              <c:numCache>
                <c:formatCode>0.0</c:formatCode>
                <c:ptCount val="4"/>
                <c:pt idx="0">
                  <c:v>0.0</c:v>
                </c:pt>
                <c:pt idx="1">
                  <c:v>0.4505</c:v>
                </c:pt>
                <c:pt idx="2">
                  <c:v>3.755501</c:v>
                </c:pt>
                <c:pt idx="3">
                  <c:v>5.755497875</c:v>
                </c:pt>
              </c:numCache>
            </c:numRef>
          </c:xVal>
          <c:yVal>
            <c:numRef>
              <c:f>'DEG C'!$B$93:$B$96</c:f>
              <c:numCache>
                <c:formatCode>0</c:formatCode>
                <c:ptCount val="4"/>
                <c:pt idx="0">
                  <c:v>0.0</c:v>
                </c:pt>
                <c:pt idx="1">
                  <c:v>121.1111111111111</c:v>
                </c:pt>
                <c:pt idx="2">
                  <c:v>855.5557777777777</c:v>
                </c:pt>
                <c:pt idx="3">
                  <c:v>997.7777777777777</c:v>
                </c:pt>
              </c:numCache>
            </c:numRef>
          </c:yVal>
          <c:smooth val="1"/>
        </c:ser>
        <c:axId val="400730296"/>
        <c:axId val="418137672"/>
      </c:scatterChart>
      <c:valAx>
        <c:axId val="400730296"/>
        <c:scaling>
          <c:orientation val="minMax"/>
          <c:min val="0.0"/>
        </c:scaling>
        <c:axPos val="b"/>
        <c:numFmt formatCode="0.0" sourceLinked="1"/>
        <c:tickLblPos val="nextTo"/>
        <c:crossAx val="418137672"/>
        <c:crosses val="autoZero"/>
        <c:crossBetween val="midCat"/>
      </c:valAx>
      <c:valAx>
        <c:axId val="418137672"/>
        <c:scaling>
          <c:orientation val="minMax"/>
        </c:scaling>
        <c:axPos val="l"/>
        <c:majorGridlines/>
        <c:numFmt formatCode="0" sourceLinked="1"/>
        <c:tickLblPos val="nextTo"/>
        <c:crossAx val="400730296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'DEG C'!$A$102</c:f>
              <c:strCache>
                <c:ptCount val="1"/>
                <c:pt idx="0">
                  <c:v>MEDIUM GLAZE CHART</c:v>
                </c:pt>
              </c:strCache>
            </c:strRef>
          </c:tx>
          <c:xVal>
            <c:numRef>
              <c:f>'DEG C'!$A$105:$A$108</c:f>
              <c:numCache>
                <c:formatCode>0.0</c:formatCode>
                <c:ptCount val="4"/>
                <c:pt idx="0">
                  <c:v>0.0</c:v>
                </c:pt>
                <c:pt idx="1">
                  <c:v>0.288</c:v>
                </c:pt>
                <c:pt idx="2">
                  <c:v>3.755500999999999</c:v>
                </c:pt>
                <c:pt idx="3">
                  <c:v>5.462164999999999</c:v>
                </c:pt>
              </c:numCache>
            </c:numRef>
          </c:xVal>
          <c:yVal>
            <c:numRef>
              <c:f>'DEG C'!$B$105:$B$108</c:f>
              <c:numCache>
                <c:formatCode>0</c:formatCode>
                <c:ptCount val="4"/>
                <c:pt idx="0">
                  <c:v>0.0</c:v>
                </c:pt>
                <c:pt idx="1">
                  <c:v>85.0</c:v>
                </c:pt>
                <c:pt idx="2">
                  <c:v>855.5557777777777</c:v>
                </c:pt>
                <c:pt idx="3">
                  <c:v>997.7777777777777</c:v>
                </c:pt>
              </c:numCache>
            </c:numRef>
          </c:yVal>
          <c:smooth val="1"/>
        </c:ser>
        <c:axId val="401233720"/>
        <c:axId val="400852296"/>
      </c:scatterChart>
      <c:valAx>
        <c:axId val="401233720"/>
        <c:scaling>
          <c:orientation val="minMax"/>
          <c:min val="0.0"/>
        </c:scaling>
        <c:axPos val="b"/>
        <c:numFmt formatCode="0.0" sourceLinked="1"/>
        <c:tickLblPos val="nextTo"/>
        <c:crossAx val="400852296"/>
        <c:crosses val="autoZero"/>
        <c:crossBetween val="midCat"/>
      </c:valAx>
      <c:valAx>
        <c:axId val="400852296"/>
        <c:scaling>
          <c:orientation val="minMax"/>
        </c:scaling>
        <c:axPos val="l"/>
        <c:majorGridlines/>
        <c:numFmt formatCode="0" sourceLinked="1"/>
        <c:tickLblPos val="nextTo"/>
        <c:crossAx val="401233720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'DEG C'!$A$114</c:f>
              <c:strCache>
                <c:ptCount val="1"/>
                <c:pt idx="0">
                  <c:v>FAST GLAZE CHART</c:v>
                </c:pt>
              </c:strCache>
            </c:strRef>
          </c:tx>
          <c:xVal>
            <c:numRef>
              <c:f>'DEG C'!$A$117:$A$120</c:f>
              <c:numCache>
                <c:formatCode>0.0</c:formatCode>
                <c:ptCount val="4"/>
                <c:pt idx="0">
                  <c:v>0.0</c:v>
                </c:pt>
                <c:pt idx="1">
                  <c:v>0.202105263157895</c:v>
                </c:pt>
                <c:pt idx="2">
                  <c:v>2.635439298245613</c:v>
                </c:pt>
                <c:pt idx="3">
                  <c:v>3.915437298245613</c:v>
                </c:pt>
              </c:numCache>
            </c:numRef>
          </c:xVal>
          <c:yVal>
            <c:numRef>
              <c:f>'DEG C'!$B$117:$B$120</c:f>
              <c:numCache>
                <c:formatCode>0</c:formatCode>
                <c:ptCount val="4"/>
                <c:pt idx="0">
                  <c:v>0.0</c:v>
                </c:pt>
                <c:pt idx="1">
                  <c:v>85.0</c:v>
                </c:pt>
                <c:pt idx="2">
                  <c:v>855.5557777777777</c:v>
                </c:pt>
                <c:pt idx="3">
                  <c:v>997.7777777777777</c:v>
                </c:pt>
              </c:numCache>
            </c:numRef>
          </c:yVal>
          <c:smooth val="1"/>
        </c:ser>
        <c:axId val="418177832"/>
        <c:axId val="430832824"/>
      </c:scatterChart>
      <c:valAx>
        <c:axId val="418177832"/>
        <c:scaling>
          <c:orientation val="minMax"/>
          <c:min val="0.0"/>
        </c:scaling>
        <c:axPos val="b"/>
        <c:numFmt formatCode="0.0" sourceLinked="1"/>
        <c:tickLblPos val="nextTo"/>
        <c:crossAx val="430832824"/>
        <c:crosses val="autoZero"/>
        <c:crossBetween val="midCat"/>
      </c:valAx>
      <c:valAx>
        <c:axId val="430832824"/>
        <c:scaling>
          <c:orientation val="minMax"/>
        </c:scaling>
        <c:axPos val="l"/>
        <c:majorGridlines/>
        <c:numFmt formatCode="0" sourceLinked="1"/>
        <c:tickLblPos val="nextTo"/>
        <c:crossAx val="418177832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'DEG F'!$A$63</c:f>
              <c:strCache>
                <c:ptCount val="1"/>
                <c:pt idx="0">
                  <c:v>MEDIUM BISQUE CHART</c:v>
                </c:pt>
              </c:strCache>
            </c:strRef>
          </c:tx>
          <c:xVal>
            <c:numRef>
              <c:f>'DEG F'!$A$66:$A$72</c:f>
              <c:numCache>
                <c:formatCode>0.0</c:formatCode>
                <c:ptCount val="7"/>
                <c:pt idx="0">
                  <c:v>0.0</c:v>
                </c:pt>
                <c:pt idx="1">
                  <c:v>1.0</c:v>
                </c:pt>
                <c:pt idx="2">
                  <c:v>1.4375</c:v>
                </c:pt>
                <c:pt idx="3">
                  <c:v>2.25</c:v>
                </c:pt>
                <c:pt idx="4">
                  <c:v>5.25</c:v>
                </c:pt>
                <c:pt idx="5">
                  <c:v>8.427777777777777</c:v>
                </c:pt>
                <c:pt idx="6">
                  <c:v>10.79814814814815</c:v>
                </c:pt>
              </c:numCache>
            </c:numRef>
          </c:xVal>
          <c:yVal>
            <c:numRef>
              <c:f>'DEG F'!$B$66:$B$72</c:f>
              <c:numCache>
                <c:formatCode>0</c:formatCode>
                <c:ptCount val="7"/>
                <c:pt idx="0">
                  <c:v>0.0</c:v>
                </c:pt>
                <c:pt idx="1">
                  <c:v>150.0</c:v>
                </c:pt>
                <c:pt idx="2">
                  <c:v>185.0</c:v>
                </c:pt>
                <c:pt idx="3">
                  <c:v>250.0</c:v>
                </c:pt>
                <c:pt idx="4">
                  <c:v>1000.0</c:v>
                </c:pt>
                <c:pt idx="5">
                  <c:v>1572.0</c:v>
                </c:pt>
                <c:pt idx="6">
                  <c:v>1828.0</c:v>
                </c:pt>
              </c:numCache>
            </c:numRef>
          </c:yVal>
          <c:smooth val="1"/>
        </c:ser>
        <c:axId val="493410696"/>
        <c:axId val="491221192"/>
      </c:scatterChart>
      <c:valAx>
        <c:axId val="493410696"/>
        <c:scaling>
          <c:orientation val="minMax"/>
        </c:scaling>
        <c:axPos val="b"/>
        <c:numFmt formatCode="0.0" sourceLinked="1"/>
        <c:tickLblPos val="nextTo"/>
        <c:crossAx val="491221192"/>
        <c:crosses val="autoZero"/>
        <c:crossBetween val="midCat"/>
      </c:valAx>
      <c:valAx>
        <c:axId val="491221192"/>
        <c:scaling>
          <c:orientation val="minMax"/>
        </c:scaling>
        <c:axPos val="l"/>
        <c:majorGridlines/>
        <c:numFmt formatCode="0" sourceLinked="1"/>
        <c:tickLblPos val="nextTo"/>
        <c:crossAx val="493410696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'DEG F'!$A$75</c:f>
              <c:strCache>
                <c:ptCount val="1"/>
                <c:pt idx="0">
                  <c:v>FAST BISQUE CHART</c:v>
                </c:pt>
              </c:strCache>
            </c:strRef>
          </c:tx>
          <c:xVal>
            <c:numRef>
              <c:f>'DEG F'!$A$78:$A$84</c:f>
              <c:numCache>
                <c:formatCode>0.0</c:formatCode>
                <c:ptCount val="7"/>
                <c:pt idx="0">
                  <c:v>0.0</c:v>
                </c:pt>
                <c:pt idx="1">
                  <c:v>0.533333333333333</c:v>
                </c:pt>
                <c:pt idx="2">
                  <c:v>0.766666666666667</c:v>
                </c:pt>
                <c:pt idx="3">
                  <c:v>1.2</c:v>
                </c:pt>
                <c:pt idx="4">
                  <c:v>4.033333333333333</c:v>
                </c:pt>
                <c:pt idx="5">
                  <c:v>5.213333333333332</c:v>
                </c:pt>
                <c:pt idx="6">
                  <c:v>7.583703703703703</c:v>
                </c:pt>
              </c:numCache>
            </c:numRef>
          </c:xVal>
          <c:yVal>
            <c:numRef>
              <c:f>'DEG F'!$B$78:$B$84</c:f>
              <c:numCache>
                <c:formatCode>0</c:formatCode>
                <c:ptCount val="7"/>
                <c:pt idx="0">
                  <c:v>0.0</c:v>
                </c:pt>
                <c:pt idx="1">
                  <c:v>150.0</c:v>
                </c:pt>
                <c:pt idx="2">
                  <c:v>185.0</c:v>
                </c:pt>
                <c:pt idx="3">
                  <c:v>250.0</c:v>
                </c:pt>
                <c:pt idx="4">
                  <c:v>1100.0</c:v>
                </c:pt>
                <c:pt idx="5">
                  <c:v>1572.0</c:v>
                </c:pt>
                <c:pt idx="6">
                  <c:v>1828.0</c:v>
                </c:pt>
              </c:numCache>
            </c:numRef>
          </c:yVal>
          <c:smooth val="1"/>
        </c:ser>
        <c:axId val="501798344"/>
        <c:axId val="496988920"/>
      </c:scatterChart>
      <c:valAx>
        <c:axId val="501798344"/>
        <c:scaling>
          <c:orientation val="minMax"/>
        </c:scaling>
        <c:axPos val="b"/>
        <c:numFmt formatCode="0.0" sourceLinked="1"/>
        <c:tickLblPos val="nextTo"/>
        <c:crossAx val="496988920"/>
        <c:crosses val="autoZero"/>
        <c:crossBetween val="midCat"/>
      </c:valAx>
      <c:valAx>
        <c:axId val="496988920"/>
        <c:scaling>
          <c:orientation val="minMax"/>
        </c:scaling>
        <c:axPos val="l"/>
        <c:majorGridlines/>
        <c:numFmt formatCode="0" sourceLinked="1"/>
        <c:tickLblPos val="nextTo"/>
        <c:crossAx val="501798344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'DEG F'!$A$87</c:f>
              <c:strCache>
                <c:ptCount val="1"/>
                <c:pt idx="0">
                  <c:v>SLOW GLAZE CHART</c:v>
                </c:pt>
              </c:strCache>
            </c:strRef>
          </c:tx>
          <c:xVal>
            <c:numRef>
              <c:f>'DEG F'!$A$90:$A$93</c:f>
              <c:numCache>
                <c:formatCode>0.0</c:formatCode>
                <c:ptCount val="4"/>
                <c:pt idx="0">
                  <c:v>0.0</c:v>
                </c:pt>
                <c:pt idx="1">
                  <c:v>0.45</c:v>
                </c:pt>
                <c:pt idx="2">
                  <c:v>3.755</c:v>
                </c:pt>
                <c:pt idx="3">
                  <c:v>5.755000000000001</c:v>
                </c:pt>
              </c:numCache>
            </c:numRef>
          </c:xVal>
          <c:yVal>
            <c:numRef>
              <c:f>'DEG F'!$B$90:$B$93</c:f>
              <c:numCache>
                <c:formatCode>0</c:formatCode>
                <c:ptCount val="4"/>
                <c:pt idx="0">
                  <c:v>0.0</c:v>
                </c:pt>
                <c:pt idx="1">
                  <c:v>250.0</c:v>
                </c:pt>
                <c:pt idx="2">
                  <c:v>1572.0</c:v>
                </c:pt>
                <c:pt idx="3">
                  <c:v>1828.0</c:v>
                </c:pt>
              </c:numCache>
            </c:numRef>
          </c:yVal>
          <c:smooth val="1"/>
        </c:ser>
        <c:axId val="235187352"/>
        <c:axId val="415764632"/>
      </c:scatterChart>
      <c:valAx>
        <c:axId val="235187352"/>
        <c:scaling>
          <c:orientation val="minMax"/>
          <c:min val="0.0"/>
        </c:scaling>
        <c:axPos val="b"/>
        <c:numFmt formatCode="0.0" sourceLinked="1"/>
        <c:tickLblPos val="nextTo"/>
        <c:crossAx val="415764632"/>
        <c:crosses val="autoZero"/>
        <c:crossBetween val="midCat"/>
      </c:valAx>
      <c:valAx>
        <c:axId val="415764632"/>
        <c:scaling>
          <c:orientation val="minMax"/>
        </c:scaling>
        <c:axPos val="l"/>
        <c:majorGridlines/>
        <c:numFmt formatCode="0" sourceLinked="1"/>
        <c:tickLblPos val="nextTo"/>
        <c:crossAx val="235187352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'DEG F'!$A$99</c:f>
              <c:strCache>
                <c:ptCount val="1"/>
                <c:pt idx="0">
                  <c:v>MEDIUM GLAZE CHART</c:v>
                </c:pt>
              </c:strCache>
            </c:strRef>
          </c:tx>
          <c:xVal>
            <c:numRef>
              <c:f>'DEG F'!$A$102:$A$105</c:f>
              <c:numCache>
                <c:formatCode>0.0</c:formatCode>
                <c:ptCount val="4"/>
                <c:pt idx="0">
                  <c:v>0.0</c:v>
                </c:pt>
                <c:pt idx="1">
                  <c:v>0.2875</c:v>
                </c:pt>
                <c:pt idx="2">
                  <c:v>3.755</c:v>
                </c:pt>
                <c:pt idx="3">
                  <c:v>5.461666666666666</c:v>
                </c:pt>
              </c:numCache>
            </c:numRef>
          </c:xVal>
          <c:yVal>
            <c:numRef>
              <c:f>'DEG F'!$B$102:$B$105</c:f>
              <c:numCache>
                <c:formatCode>0</c:formatCode>
                <c:ptCount val="4"/>
                <c:pt idx="0">
                  <c:v>0.0</c:v>
                </c:pt>
                <c:pt idx="1">
                  <c:v>185.0</c:v>
                </c:pt>
                <c:pt idx="2">
                  <c:v>1572.0</c:v>
                </c:pt>
                <c:pt idx="3">
                  <c:v>1828.0</c:v>
                </c:pt>
              </c:numCache>
            </c:numRef>
          </c:yVal>
          <c:smooth val="1"/>
        </c:ser>
        <c:axId val="412155416"/>
        <c:axId val="502031352"/>
      </c:scatterChart>
      <c:valAx>
        <c:axId val="412155416"/>
        <c:scaling>
          <c:orientation val="minMax"/>
          <c:min val="0.0"/>
        </c:scaling>
        <c:axPos val="b"/>
        <c:numFmt formatCode="0.0" sourceLinked="1"/>
        <c:tickLblPos val="nextTo"/>
        <c:crossAx val="502031352"/>
        <c:crosses val="autoZero"/>
        <c:crossBetween val="midCat"/>
      </c:valAx>
      <c:valAx>
        <c:axId val="502031352"/>
        <c:scaling>
          <c:orientation val="minMax"/>
        </c:scaling>
        <c:axPos val="l"/>
        <c:majorGridlines/>
        <c:numFmt formatCode="0" sourceLinked="1"/>
        <c:tickLblPos val="nextTo"/>
        <c:crossAx val="412155416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'DEG F'!$A$111</c:f>
              <c:strCache>
                <c:ptCount val="1"/>
                <c:pt idx="0">
                  <c:v>FAST GLAZE CHART</c:v>
                </c:pt>
              </c:strCache>
            </c:strRef>
          </c:tx>
          <c:xVal>
            <c:numRef>
              <c:f>'DEG F'!$A$114:$A$117</c:f>
              <c:numCache>
                <c:formatCode>0.0</c:formatCode>
                <c:ptCount val="4"/>
                <c:pt idx="0">
                  <c:v>0.0</c:v>
                </c:pt>
                <c:pt idx="1">
                  <c:v>0.201754385964912</c:v>
                </c:pt>
                <c:pt idx="2">
                  <c:v>2.635087719298245</c:v>
                </c:pt>
                <c:pt idx="3">
                  <c:v>3.915087719298246</c:v>
                </c:pt>
              </c:numCache>
            </c:numRef>
          </c:xVal>
          <c:yVal>
            <c:numRef>
              <c:f>'DEG C'!$B$117:$B$120</c:f>
              <c:numCache>
                <c:formatCode>0</c:formatCode>
                <c:ptCount val="4"/>
                <c:pt idx="0">
                  <c:v>0.0</c:v>
                </c:pt>
                <c:pt idx="1">
                  <c:v>85.0</c:v>
                </c:pt>
                <c:pt idx="2">
                  <c:v>855.5557777777777</c:v>
                </c:pt>
                <c:pt idx="3">
                  <c:v>997.7777777777777</c:v>
                </c:pt>
              </c:numCache>
            </c:numRef>
          </c:yVal>
          <c:smooth val="1"/>
        </c:ser>
        <c:axId val="235830664"/>
        <c:axId val="235721720"/>
      </c:scatterChart>
      <c:valAx>
        <c:axId val="235830664"/>
        <c:scaling>
          <c:orientation val="minMax"/>
          <c:min val="0.0"/>
        </c:scaling>
        <c:axPos val="b"/>
        <c:numFmt formatCode="0.0" sourceLinked="1"/>
        <c:tickLblPos val="nextTo"/>
        <c:crossAx val="235721720"/>
        <c:crosses val="autoZero"/>
        <c:crossBetween val="midCat"/>
      </c:valAx>
      <c:valAx>
        <c:axId val="235721720"/>
        <c:scaling>
          <c:orientation val="minMax"/>
        </c:scaling>
        <c:axPos val="l"/>
        <c:majorGridlines/>
        <c:numFmt formatCode="0" sourceLinked="1"/>
        <c:tickLblPos val="nextTo"/>
        <c:crossAx val="235830664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'DEG C'!$A$54</c:f>
              <c:strCache>
                <c:ptCount val="1"/>
                <c:pt idx="0">
                  <c:v>SLOW BISQUE CHART</c:v>
                </c:pt>
              </c:strCache>
            </c:strRef>
          </c:tx>
          <c:xVal>
            <c:numRef>
              <c:f>'DEG C'!$A$57:$A$63</c:f>
              <c:numCache>
                <c:formatCode>0.0</c:formatCode>
                <c:ptCount val="7"/>
                <c:pt idx="0">
                  <c:v>0.0</c:v>
                </c:pt>
                <c:pt idx="1">
                  <c:v>10.208</c:v>
                </c:pt>
                <c:pt idx="2">
                  <c:v>13.558</c:v>
                </c:pt>
                <c:pt idx="3">
                  <c:v>17.633</c:v>
                </c:pt>
                <c:pt idx="4">
                  <c:v>18.633</c:v>
                </c:pt>
                <c:pt idx="5">
                  <c:v>20.993002</c:v>
                </c:pt>
                <c:pt idx="6">
                  <c:v>23.36336866666666</c:v>
                </c:pt>
              </c:numCache>
            </c:numRef>
          </c:xVal>
          <c:yVal>
            <c:numRef>
              <c:f>'DEG C'!$B$57:$B$63</c:f>
              <c:numCache>
                <c:formatCode>0</c:formatCode>
                <c:ptCount val="7"/>
                <c:pt idx="0">
                  <c:v>0.0</c:v>
                </c:pt>
                <c:pt idx="1">
                  <c:v>65.55555555555556</c:v>
                </c:pt>
                <c:pt idx="2">
                  <c:v>85.0</c:v>
                </c:pt>
                <c:pt idx="3">
                  <c:v>537.7777777777778</c:v>
                </c:pt>
                <c:pt idx="4">
                  <c:v>593.3333333333333</c:v>
                </c:pt>
                <c:pt idx="5">
                  <c:v>855.5557777777777</c:v>
                </c:pt>
                <c:pt idx="6">
                  <c:v>997.7777777777777</c:v>
                </c:pt>
              </c:numCache>
            </c:numRef>
          </c:yVal>
          <c:smooth val="1"/>
        </c:ser>
        <c:axId val="410849048"/>
        <c:axId val="430946136"/>
      </c:scatterChart>
      <c:valAx>
        <c:axId val="410849048"/>
        <c:scaling>
          <c:orientation val="minMax"/>
        </c:scaling>
        <c:axPos val="b"/>
        <c:numFmt formatCode="0.0" sourceLinked="1"/>
        <c:tickLblPos val="nextTo"/>
        <c:crossAx val="430946136"/>
        <c:crosses val="autoZero"/>
        <c:crossBetween val="midCat"/>
      </c:valAx>
      <c:valAx>
        <c:axId val="430946136"/>
        <c:scaling>
          <c:orientation val="minMax"/>
        </c:scaling>
        <c:axPos val="l"/>
        <c:majorGridlines/>
        <c:numFmt formatCode="0" sourceLinked="1"/>
        <c:tickLblPos val="nextTo"/>
        <c:crossAx val="410849048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'DEG C'!$A$66</c:f>
              <c:strCache>
                <c:ptCount val="1"/>
                <c:pt idx="0">
                  <c:v>MEDIUM BISQUE CHART</c:v>
                </c:pt>
              </c:strCache>
            </c:strRef>
          </c:tx>
          <c:xVal>
            <c:numRef>
              <c:f>'DEG C'!$A$69:$A$75</c:f>
              <c:numCache>
                <c:formatCode>0.0</c:formatCode>
                <c:ptCount val="7"/>
                <c:pt idx="0">
                  <c:v>0.0</c:v>
                </c:pt>
                <c:pt idx="1">
                  <c:v>1.0025</c:v>
                </c:pt>
                <c:pt idx="2">
                  <c:v>1.44</c:v>
                </c:pt>
                <c:pt idx="3">
                  <c:v>2.2525</c:v>
                </c:pt>
                <c:pt idx="4">
                  <c:v>5.252500000000001</c:v>
                </c:pt>
                <c:pt idx="5">
                  <c:v>8.43028</c:v>
                </c:pt>
                <c:pt idx="6">
                  <c:v>10.80064666666667</c:v>
                </c:pt>
              </c:numCache>
            </c:numRef>
          </c:xVal>
          <c:yVal>
            <c:numRef>
              <c:f>'DEG C'!$B$69:$B$75</c:f>
              <c:numCache>
                <c:formatCode>0</c:formatCode>
                <c:ptCount val="7"/>
                <c:pt idx="0">
                  <c:v>0.0</c:v>
                </c:pt>
                <c:pt idx="1">
                  <c:v>65.55555555555556</c:v>
                </c:pt>
                <c:pt idx="2">
                  <c:v>85.0</c:v>
                </c:pt>
                <c:pt idx="3">
                  <c:v>121.1111111111111</c:v>
                </c:pt>
                <c:pt idx="4">
                  <c:v>537.7777777777778</c:v>
                </c:pt>
                <c:pt idx="5">
                  <c:v>855.5557777777777</c:v>
                </c:pt>
                <c:pt idx="6">
                  <c:v>997.7777777777777</c:v>
                </c:pt>
              </c:numCache>
            </c:numRef>
          </c:yVal>
          <c:smooth val="1"/>
        </c:ser>
        <c:axId val="430280072"/>
        <c:axId val="430155608"/>
      </c:scatterChart>
      <c:valAx>
        <c:axId val="430280072"/>
        <c:scaling>
          <c:orientation val="minMax"/>
        </c:scaling>
        <c:axPos val="b"/>
        <c:numFmt formatCode="0.0" sourceLinked="1"/>
        <c:tickLblPos val="nextTo"/>
        <c:crossAx val="430155608"/>
        <c:crosses val="autoZero"/>
        <c:crossBetween val="midCat"/>
      </c:valAx>
      <c:valAx>
        <c:axId val="430155608"/>
        <c:scaling>
          <c:orientation val="minMax"/>
        </c:scaling>
        <c:axPos val="l"/>
        <c:majorGridlines/>
        <c:numFmt formatCode="0" sourceLinked="1"/>
        <c:tickLblPos val="nextTo"/>
        <c:crossAx val="430280072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'DEG C'!$A$78</c:f>
              <c:strCache>
                <c:ptCount val="1"/>
                <c:pt idx="0">
                  <c:v>FAST BISQUE CHART</c:v>
                </c:pt>
              </c:strCache>
            </c:strRef>
          </c:tx>
          <c:xVal>
            <c:numRef>
              <c:f>'DEG C'!$A$81:$A$87</c:f>
              <c:numCache>
                <c:formatCode>0.0</c:formatCode>
                <c:ptCount val="7"/>
                <c:pt idx="0">
                  <c:v>0.0</c:v>
                </c:pt>
                <c:pt idx="1">
                  <c:v>0.534666666666667</c:v>
                </c:pt>
                <c:pt idx="2">
                  <c:v>0.768</c:v>
                </c:pt>
                <c:pt idx="3">
                  <c:v>1.201333333333333</c:v>
                </c:pt>
                <c:pt idx="4">
                  <c:v>4.034666666666666</c:v>
                </c:pt>
                <c:pt idx="5">
                  <c:v>5.214667666666666</c:v>
                </c:pt>
                <c:pt idx="6">
                  <c:v>7.585034333333333</c:v>
                </c:pt>
              </c:numCache>
            </c:numRef>
          </c:xVal>
          <c:yVal>
            <c:numRef>
              <c:f>'DEG C'!$B$81:$B$87</c:f>
              <c:numCache>
                <c:formatCode>0</c:formatCode>
                <c:ptCount val="7"/>
                <c:pt idx="0">
                  <c:v>0.0</c:v>
                </c:pt>
                <c:pt idx="1">
                  <c:v>65.55555555555556</c:v>
                </c:pt>
                <c:pt idx="2">
                  <c:v>85.0</c:v>
                </c:pt>
                <c:pt idx="3">
                  <c:v>121.1111111111111</c:v>
                </c:pt>
                <c:pt idx="4">
                  <c:v>593.3333333333333</c:v>
                </c:pt>
                <c:pt idx="5">
                  <c:v>855.5557777777777</c:v>
                </c:pt>
                <c:pt idx="6">
                  <c:v>997.7777777777777</c:v>
                </c:pt>
              </c:numCache>
            </c:numRef>
          </c:yVal>
          <c:smooth val="1"/>
        </c:ser>
        <c:axId val="342073800"/>
        <c:axId val="418126376"/>
      </c:scatterChart>
      <c:valAx>
        <c:axId val="342073800"/>
        <c:scaling>
          <c:orientation val="minMax"/>
        </c:scaling>
        <c:axPos val="b"/>
        <c:numFmt formatCode="0.0" sourceLinked="1"/>
        <c:tickLblPos val="nextTo"/>
        <c:crossAx val="418126376"/>
        <c:crosses val="autoZero"/>
        <c:crossBetween val="midCat"/>
      </c:valAx>
      <c:valAx>
        <c:axId val="418126376"/>
        <c:scaling>
          <c:orientation val="minMax"/>
        </c:scaling>
        <c:axPos val="l"/>
        <c:majorGridlines/>
        <c:numFmt formatCode="0" sourceLinked="1"/>
        <c:tickLblPos val="nextTo"/>
        <c:crossAx val="342073800"/>
        <c:crosses val="autoZero"/>
        <c:crossBetween val="midCat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6" Type="http://schemas.openxmlformats.org/officeDocument/2006/relationships/chart" Target="../charts/chart12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215900</xdr:colOff>
      <xdr:row>50</xdr:row>
      <xdr:rowOff>25400</xdr:rowOff>
    </xdr:from>
    <xdr:to>
      <xdr:col>13</xdr:col>
      <xdr:colOff>0</xdr:colOff>
      <xdr:row>59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215900</xdr:colOff>
      <xdr:row>62</xdr:row>
      <xdr:rowOff>25400</xdr:rowOff>
    </xdr:from>
    <xdr:to>
      <xdr:col>13</xdr:col>
      <xdr:colOff>0</xdr:colOff>
      <xdr:row>71</xdr:row>
      <xdr:rowOff>177800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215900</xdr:colOff>
      <xdr:row>74</xdr:row>
      <xdr:rowOff>25400</xdr:rowOff>
    </xdr:from>
    <xdr:to>
      <xdr:col>13</xdr:col>
      <xdr:colOff>0</xdr:colOff>
      <xdr:row>83</xdr:row>
      <xdr:rowOff>177800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215900</xdr:colOff>
      <xdr:row>86</xdr:row>
      <xdr:rowOff>25400</xdr:rowOff>
    </xdr:from>
    <xdr:to>
      <xdr:col>13</xdr:col>
      <xdr:colOff>0</xdr:colOff>
      <xdr:row>95</xdr:row>
      <xdr:rowOff>177800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215900</xdr:colOff>
      <xdr:row>98</xdr:row>
      <xdr:rowOff>25400</xdr:rowOff>
    </xdr:from>
    <xdr:to>
      <xdr:col>13</xdr:col>
      <xdr:colOff>0</xdr:colOff>
      <xdr:row>107</xdr:row>
      <xdr:rowOff>177800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215900</xdr:colOff>
      <xdr:row>110</xdr:row>
      <xdr:rowOff>25400</xdr:rowOff>
    </xdr:from>
    <xdr:to>
      <xdr:col>13</xdr:col>
      <xdr:colOff>0</xdr:colOff>
      <xdr:row>119</xdr:row>
      <xdr:rowOff>177800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215900</xdr:colOff>
      <xdr:row>53</xdr:row>
      <xdr:rowOff>25400</xdr:rowOff>
    </xdr:from>
    <xdr:to>
      <xdr:col>13</xdr:col>
      <xdr:colOff>0</xdr:colOff>
      <xdr:row>62</xdr:row>
      <xdr:rowOff>177800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215900</xdr:colOff>
      <xdr:row>65</xdr:row>
      <xdr:rowOff>25400</xdr:rowOff>
    </xdr:from>
    <xdr:to>
      <xdr:col>13</xdr:col>
      <xdr:colOff>0</xdr:colOff>
      <xdr:row>74</xdr:row>
      <xdr:rowOff>177800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215900</xdr:colOff>
      <xdr:row>77</xdr:row>
      <xdr:rowOff>25400</xdr:rowOff>
    </xdr:from>
    <xdr:to>
      <xdr:col>13</xdr:col>
      <xdr:colOff>0</xdr:colOff>
      <xdr:row>86</xdr:row>
      <xdr:rowOff>177800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215900</xdr:colOff>
      <xdr:row>89</xdr:row>
      <xdr:rowOff>25400</xdr:rowOff>
    </xdr:from>
    <xdr:to>
      <xdr:col>13</xdr:col>
      <xdr:colOff>0</xdr:colOff>
      <xdr:row>98</xdr:row>
      <xdr:rowOff>177800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215900</xdr:colOff>
      <xdr:row>101</xdr:row>
      <xdr:rowOff>25400</xdr:rowOff>
    </xdr:from>
    <xdr:to>
      <xdr:col>13</xdr:col>
      <xdr:colOff>0</xdr:colOff>
      <xdr:row>110</xdr:row>
      <xdr:rowOff>177800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215900</xdr:colOff>
      <xdr:row>113</xdr:row>
      <xdr:rowOff>25400</xdr:rowOff>
    </xdr:from>
    <xdr:to>
      <xdr:col>13</xdr:col>
      <xdr:colOff>0</xdr:colOff>
      <xdr:row>122</xdr:row>
      <xdr:rowOff>177800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124"/>
  <sheetViews>
    <sheetView zoomScaleNormal="150" zoomScalePageLayoutView="150" workbookViewId="0">
      <selection activeCell="A5" sqref="A5:B5"/>
    </sheetView>
  </sheetViews>
  <sheetFormatPr baseColWidth="10" defaultColWidth="12.625" defaultRowHeight="16"/>
  <cols>
    <col min="1" max="1" width="6.625" customWidth="1"/>
    <col min="2" max="2" width="10.5" customWidth="1"/>
    <col min="3" max="3" width="8.5" customWidth="1"/>
    <col min="4" max="4" width="7.25" customWidth="1"/>
    <col min="5" max="5" width="10.25" customWidth="1"/>
    <col min="6" max="6" width="11.5" customWidth="1"/>
    <col min="7" max="7" width="1.375" customWidth="1"/>
    <col min="8" max="8" width="5.875" customWidth="1"/>
    <col min="9" max="9" width="8.125" customWidth="1"/>
    <col min="10" max="10" width="8.75" customWidth="1"/>
    <col min="11" max="11" width="5.875" customWidth="1"/>
    <col min="12" max="12" width="10" customWidth="1"/>
    <col min="13" max="13" width="9.625" customWidth="1"/>
    <col min="14" max="14" width="6.125" customWidth="1"/>
    <col min="15" max="15" width="10.125" customWidth="1"/>
    <col min="16" max="16" width="10.25" style="1" customWidth="1"/>
    <col min="17" max="17" width="12.875" customWidth="1"/>
    <col min="18" max="18" width="12" customWidth="1"/>
  </cols>
  <sheetData>
    <row r="1" spans="1:18" ht="33">
      <c r="A1" s="76" t="s">
        <v>17</v>
      </c>
      <c r="B1" s="77"/>
      <c r="C1" s="77"/>
      <c r="D1" s="77"/>
      <c r="E1" s="77"/>
      <c r="F1" s="77"/>
      <c r="G1" s="78"/>
      <c r="H1" s="78"/>
      <c r="I1" s="78"/>
      <c r="J1" s="78"/>
      <c r="K1" s="78"/>
      <c r="L1" s="78"/>
      <c r="M1" s="78"/>
    </row>
    <row r="2" spans="1:18">
      <c r="A2" t="s">
        <v>80</v>
      </c>
    </row>
    <row r="4" spans="1:18">
      <c r="A4" s="29" t="s">
        <v>16</v>
      </c>
    </row>
    <row r="5" spans="1:18">
      <c r="A5" s="7" t="s">
        <v>84</v>
      </c>
      <c r="B5" s="91">
        <v>41046</v>
      </c>
    </row>
    <row r="6" spans="1:18" ht="17" thickBot="1">
      <c r="F6" s="2" t="s">
        <v>75</v>
      </c>
    </row>
    <row r="7" spans="1:18">
      <c r="C7" s="30" t="s">
        <v>74</v>
      </c>
      <c r="F7" s="43" t="s">
        <v>79</v>
      </c>
      <c r="O7" s="17"/>
      <c r="P7" s="26"/>
      <c r="Q7" s="18"/>
      <c r="R7" s="19"/>
    </row>
    <row r="8" spans="1:18">
      <c r="A8" s="1"/>
      <c r="B8" s="1"/>
      <c r="C8" s="1"/>
      <c r="D8" s="1"/>
      <c r="G8" s="1"/>
      <c r="H8" s="1"/>
      <c r="I8" s="1"/>
      <c r="J8" s="1"/>
      <c r="K8" s="1"/>
      <c r="L8" s="1"/>
      <c r="M8" s="1"/>
      <c r="N8" s="1"/>
      <c r="O8" s="20"/>
      <c r="P8" s="13"/>
      <c r="Q8" s="14" t="s">
        <v>21</v>
      </c>
      <c r="R8" s="21"/>
    </row>
    <row r="9" spans="1:18">
      <c r="C9" s="1"/>
      <c r="D9" s="1"/>
      <c r="E9" s="1"/>
      <c r="F9" s="2" t="s">
        <v>22</v>
      </c>
      <c r="G9" s="1"/>
      <c r="H9" s="2" t="s">
        <v>23</v>
      </c>
      <c r="I9" s="1"/>
      <c r="J9" s="3"/>
      <c r="K9" s="1"/>
      <c r="L9" s="1"/>
      <c r="M9" s="1"/>
      <c r="N9" s="1"/>
      <c r="O9" s="20" t="s">
        <v>22</v>
      </c>
      <c r="P9" s="13" t="s">
        <v>24</v>
      </c>
      <c r="Q9" s="15">
        <v>36732</v>
      </c>
      <c r="R9" s="89" t="s">
        <v>25</v>
      </c>
    </row>
    <row r="10" spans="1:18" ht="17" thickBot="1">
      <c r="A10" s="1"/>
      <c r="B10" s="1"/>
      <c r="C10" s="1"/>
      <c r="D10" s="1"/>
      <c r="E10" s="4" t="s">
        <v>26</v>
      </c>
      <c r="F10" s="44" t="s">
        <v>83</v>
      </c>
      <c r="G10" s="1"/>
      <c r="H10" s="46">
        <f>VLOOKUP(F10,O14:Q47,3,FALSE)</f>
        <v>1828</v>
      </c>
      <c r="I10" s="1"/>
      <c r="J10" s="3" t="s">
        <v>72</v>
      </c>
      <c r="K10" s="1"/>
      <c r="L10" s="1"/>
      <c r="M10" s="1"/>
      <c r="N10" s="1"/>
      <c r="O10" s="20" t="s">
        <v>28</v>
      </c>
      <c r="P10" s="13" t="s">
        <v>29</v>
      </c>
      <c r="Q10" s="13"/>
      <c r="R10" s="89"/>
    </row>
    <row r="11" spans="1:18" ht="23">
      <c r="A11" s="81" t="s">
        <v>30</v>
      </c>
      <c r="B11" s="82"/>
      <c r="C11" s="82"/>
      <c r="D11" s="82"/>
      <c r="E11" s="82"/>
      <c r="F11" s="83"/>
      <c r="G11" s="45"/>
      <c r="H11" s="84" t="s">
        <v>31</v>
      </c>
      <c r="I11" s="85"/>
      <c r="J11" s="85"/>
      <c r="K11" s="85"/>
      <c r="L11" s="85"/>
      <c r="M11" s="86"/>
      <c r="N11" s="1"/>
      <c r="O11" s="20" t="s">
        <v>32</v>
      </c>
      <c r="P11" s="13"/>
      <c r="Q11" s="90" t="s">
        <v>33</v>
      </c>
      <c r="R11" s="89"/>
    </row>
    <row r="12" spans="1:18">
      <c r="A12" s="55" t="s">
        <v>78</v>
      </c>
      <c r="B12" s="47" t="s">
        <v>34</v>
      </c>
      <c r="C12" s="47" t="s">
        <v>76</v>
      </c>
      <c r="D12" s="47" t="s">
        <v>35</v>
      </c>
      <c r="E12" s="48" t="s">
        <v>77</v>
      </c>
      <c r="F12" s="56" t="s">
        <v>36</v>
      </c>
      <c r="G12" s="28"/>
      <c r="H12" s="55" t="s">
        <v>78</v>
      </c>
      <c r="I12" s="47" t="s">
        <v>34</v>
      </c>
      <c r="J12" s="47" t="s">
        <v>76</v>
      </c>
      <c r="K12" s="47" t="s">
        <v>35</v>
      </c>
      <c r="L12" s="48" t="s">
        <v>77</v>
      </c>
      <c r="M12" s="56" t="s">
        <v>36</v>
      </c>
      <c r="N12" s="1"/>
      <c r="O12" s="20"/>
      <c r="P12" s="13" t="s">
        <v>24</v>
      </c>
      <c r="Q12" s="90"/>
      <c r="R12" s="89"/>
    </row>
    <row r="13" spans="1:18">
      <c r="A13" s="20">
        <v>1</v>
      </c>
      <c r="B13" s="13">
        <v>25</v>
      </c>
      <c r="C13" s="49">
        <v>150</v>
      </c>
      <c r="D13" s="13">
        <v>7</v>
      </c>
      <c r="E13" s="9">
        <f>(C13-F7)/B13+D13</f>
        <v>10.199999999999999</v>
      </c>
      <c r="F13" s="57">
        <f>E13</f>
        <v>10.199999999999999</v>
      </c>
      <c r="G13" s="12"/>
      <c r="H13" s="20">
        <v>1</v>
      </c>
      <c r="I13" s="13">
        <v>400</v>
      </c>
      <c r="J13" s="13">
        <v>250</v>
      </c>
      <c r="K13" s="13">
        <v>0</v>
      </c>
      <c r="L13" s="9">
        <f>(J13-F7)/I13</f>
        <v>0.45</v>
      </c>
      <c r="M13" s="58">
        <f>L13</f>
        <v>0.45</v>
      </c>
      <c r="N13" s="1"/>
      <c r="O13" s="20"/>
      <c r="P13" s="13"/>
      <c r="Q13" s="13"/>
      <c r="R13" s="21"/>
    </row>
    <row r="14" spans="1:18">
      <c r="A14" s="20">
        <v>2</v>
      </c>
      <c r="B14" s="13">
        <v>100</v>
      </c>
      <c r="C14" s="13">
        <v>185</v>
      </c>
      <c r="D14" s="13">
        <v>3</v>
      </c>
      <c r="E14" s="9">
        <f>(C14-C13)/B14+D14</f>
        <v>3.35</v>
      </c>
      <c r="F14" s="58">
        <f>F13+E14</f>
        <v>13.549999999999999</v>
      </c>
      <c r="G14" s="5"/>
      <c r="H14" s="20">
        <v>2</v>
      </c>
      <c r="I14" s="13">
        <v>400</v>
      </c>
      <c r="J14" s="13">
        <f>$H$10-256</f>
        <v>1572</v>
      </c>
      <c r="K14" s="13">
        <v>0</v>
      </c>
      <c r="L14" s="9">
        <f>(J14-J13)/I14</f>
        <v>3.3050000000000002</v>
      </c>
      <c r="M14" s="58">
        <f>+M13+L14</f>
        <v>3.7550000000000003</v>
      </c>
      <c r="N14" s="1"/>
      <c r="O14" s="22" t="s">
        <v>37</v>
      </c>
      <c r="P14" s="13">
        <v>2341</v>
      </c>
      <c r="Q14" s="16">
        <v>2345</v>
      </c>
      <c r="R14" s="21">
        <f>P14-Q14</f>
        <v>-4</v>
      </c>
    </row>
    <row r="15" spans="1:18">
      <c r="A15" s="20">
        <v>3</v>
      </c>
      <c r="B15" s="13">
        <v>200</v>
      </c>
      <c r="C15" s="13">
        <f>IF($E$10&lt;1320,800,1000)</f>
        <v>1000</v>
      </c>
      <c r="D15" s="13">
        <v>0</v>
      </c>
      <c r="E15" s="9">
        <f>(C15-C14)/B15</f>
        <v>4.0750000000000002</v>
      </c>
      <c r="F15" s="58">
        <f>F14+E15</f>
        <v>17.625</v>
      </c>
      <c r="G15" s="5"/>
      <c r="H15" s="20">
        <v>3</v>
      </c>
      <c r="I15" s="13">
        <v>128</v>
      </c>
      <c r="J15" s="13">
        <f>$H$10</f>
        <v>1828</v>
      </c>
      <c r="K15" s="13">
        <v>0</v>
      </c>
      <c r="L15" s="9">
        <f>(J15-J14)/I15</f>
        <v>2</v>
      </c>
      <c r="M15" s="58">
        <f>+M14+L15</f>
        <v>5.7550000000000008</v>
      </c>
      <c r="N15" s="1"/>
      <c r="O15" s="22" t="s">
        <v>38</v>
      </c>
      <c r="P15" s="13">
        <v>2301</v>
      </c>
      <c r="Q15" s="16">
        <v>2300</v>
      </c>
      <c r="R15" s="21">
        <f t="shared" ref="R15:R47" si="0">P15-Q15</f>
        <v>1</v>
      </c>
    </row>
    <row r="16" spans="1:18">
      <c r="A16" s="20">
        <v>4</v>
      </c>
      <c r="B16" s="13">
        <v>100</v>
      </c>
      <c r="C16" s="13">
        <f>IF($F$10&lt;1320,800,1100)</f>
        <v>1100</v>
      </c>
      <c r="D16" s="13">
        <v>0</v>
      </c>
      <c r="E16" s="9">
        <f>(C16-C15)/B16</f>
        <v>1</v>
      </c>
      <c r="F16" s="58">
        <f>F15+E16</f>
        <v>18.625</v>
      </c>
      <c r="G16" s="5"/>
      <c r="H16" s="20"/>
      <c r="I16" s="13"/>
      <c r="J16" s="13"/>
      <c r="K16" s="13"/>
      <c r="L16" s="9"/>
      <c r="M16" s="58"/>
      <c r="N16" s="1"/>
      <c r="O16" s="22" t="s">
        <v>39</v>
      </c>
      <c r="P16" s="13">
        <v>2274</v>
      </c>
      <c r="Q16" s="16">
        <v>2280</v>
      </c>
      <c r="R16" s="21">
        <f t="shared" si="0"/>
        <v>-6</v>
      </c>
    </row>
    <row r="17" spans="1:18">
      <c r="A17" s="20">
        <v>5</v>
      </c>
      <c r="B17" s="13">
        <v>200</v>
      </c>
      <c r="C17" s="13">
        <f>$H$10-256</f>
        <v>1572</v>
      </c>
      <c r="D17" s="13">
        <v>0</v>
      </c>
      <c r="E17" s="9">
        <f>(C17-C16)/B17</f>
        <v>2.36</v>
      </c>
      <c r="F17" s="58">
        <f>F16+E17</f>
        <v>20.984999999999999</v>
      </c>
      <c r="G17" s="5"/>
      <c r="H17" s="20"/>
      <c r="I17" s="13"/>
      <c r="J17" s="13"/>
      <c r="K17" s="13"/>
      <c r="L17" s="9"/>
      <c r="M17" s="58"/>
      <c r="N17" s="1"/>
      <c r="O17" s="22" t="s">
        <v>40</v>
      </c>
      <c r="P17" s="13">
        <v>2228</v>
      </c>
      <c r="Q17" s="16">
        <v>2262</v>
      </c>
      <c r="R17" s="21">
        <f t="shared" si="0"/>
        <v>-34</v>
      </c>
    </row>
    <row r="18" spans="1:18">
      <c r="A18" s="20">
        <v>6</v>
      </c>
      <c r="B18" s="13">
        <v>108</v>
      </c>
      <c r="C18" s="13">
        <f>$H$10</f>
        <v>1828</v>
      </c>
      <c r="D18" s="13">
        <v>0</v>
      </c>
      <c r="E18" s="9">
        <f>(C18-C17)/B18</f>
        <v>2.3703703703703702</v>
      </c>
      <c r="F18" s="58">
        <f>F17+E18</f>
        <v>23.35537037037037</v>
      </c>
      <c r="G18" s="5"/>
      <c r="H18" s="20"/>
      <c r="I18" s="13"/>
      <c r="J18" s="13"/>
      <c r="K18" s="13"/>
      <c r="L18" s="9"/>
      <c r="M18" s="58"/>
      <c r="N18" s="1"/>
      <c r="O18" s="22" t="s">
        <v>41</v>
      </c>
      <c r="P18" s="13">
        <v>2200</v>
      </c>
      <c r="Q18" s="16">
        <v>2232</v>
      </c>
      <c r="R18" s="21">
        <f t="shared" si="0"/>
        <v>-32</v>
      </c>
    </row>
    <row r="19" spans="1:18" ht="19" thickBot="1">
      <c r="A19" s="59">
        <f>ROUNDDOWN(E19,0)</f>
        <v>23</v>
      </c>
      <c r="B19" s="60" t="s">
        <v>42</v>
      </c>
      <c r="C19" s="61">
        <f>(E19-A19)*60</f>
        <v>21.32222222222218</v>
      </c>
      <c r="D19" s="60" t="s">
        <v>43</v>
      </c>
      <c r="E19" s="62">
        <f>SUM(E13:E18)</f>
        <v>23.35537037037037</v>
      </c>
      <c r="F19" s="63" t="s">
        <v>36</v>
      </c>
      <c r="G19" s="33"/>
      <c r="H19" s="59">
        <f>ROUNDDOWN(L19,0)</f>
        <v>5</v>
      </c>
      <c r="I19" s="60" t="s">
        <v>42</v>
      </c>
      <c r="J19" s="61">
        <f>(L19-H19)*60</f>
        <v>18.299999999999983</v>
      </c>
      <c r="K19" s="60" t="s">
        <v>43</v>
      </c>
      <c r="L19" s="62">
        <f>SUM(L14:L18)</f>
        <v>5.3049999999999997</v>
      </c>
      <c r="M19" s="63" t="s">
        <v>36</v>
      </c>
      <c r="N19" s="1"/>
      <c r="O19" s="22" t="s">
        <v>44</v>
      </c>
      <c r="P19" s="13">
        <v>2165</v>
      </c>
      <c r="Q19" s="16">
        <v>2167</v>
      </c>
      <c r="R19" s="21">
        <f t="shared" si="0"/>
        <v>-2</v>
      </c>
    </row>
    <row r="20" spans="1:18" ht="5" customHeight="1">
      <c r="A20" s="11"/>
      <c r="B20" s="12"/>
      <c r="C20" s="12"/>
      <c r="D20" s="12"/>
      <c r="E20" s="5"/>
      <c r="F20" s="5"/>
      <c r="G20" s="9"/>
      <c r="H20" s="12"/>
      <c r="I20" s="12"/>
      <c r="J20" s="12"/>
      <c r="K20" s="12"/>
      <c r="L20" s="5"/>
      <c r="M20" s="6"/>
      <c r="N20" s="1"/>
      <c r="O20" s="22" t="s">
        <v>46</v>
      </c>
      <c r="P20" s="13">
        <v>2142</v>
      </c>
      <c r="Q20" s="16">
        <v>2124</v>
      </c>
      <c r="R20" s="21">
        <f t="shared" si="0"/>
        <v>18</v>
      </c>
    </row>
    <row r="21" spans="1:18" ht="23">
      <c r="A21" s="87" t="s">
        <v>8</v>
      </c>
      <c r="B21" s="87"/>
      <c r="C21" s="87"/>
      <c r="D21" s="87"/>
      <c r="E21" s="87"/>
      <c r="F21" s="87"/>
      <c r="G21" s="12"/>
      <c r="H21" s="88" t="s">
        <v>73</v>
      </c>
      <c r="I21" s="88"/>
      <c r="J21" s="88"/>
      <c r="K21" s="88"/>
      <c r="L21" s="88"/>
      <c r="M21" s="88"/>
      <c r="N21" s="1"/>
      <c r="O21" s="22" t="s">
        <v>47</v>
      </c>
      <c r="P21" s="13">
        <v>2109</v>
      </c>
      <c r="Q21" s="16">
        <v>2106</v>
      </c>
      <c r="R21" s="21">
        <f t="shared" si="0"/>
        <v>3</v>
      </c>
    </row>
    <row r="22" spans="1:18">
      <c r="A22" s="47" t="s">
        <v>78</v>
      </c>
      <c r="B22" s="47" t="s">
        <v>34</v>
      </c>
      <c r="C22" s="47" t="s">
        <v>76</v>
      </c>
      <c r="D22" s="47" t="s">
        <v>35</v>
      </c>
      <c r="E22" s="48" t="s">
        <v>77</v>
      </c>
      <c r="F22" s="47" t="s">
        <v>36</v>
      </c>
      <c r="G22" s="28"/>
      <c r="H22" s="47" t="s">
        <v>78</v>
      </c>
      <c r="I22" s="47" t="s">
        <v>34</v>
      </c>
      <c r="J22" s="47" t="s">
        <v>76</v>
      </c>
      <c r="K22" s="47" t="s">
        <v>35</v>
      </c>
      <c r="L22" s="48" t="s">
        <v>77</v>
      </c>
      <c r="M22" s="47" t="s">
        <v>36</v>
      </c>
      <c r="N22" s="1"/>
      <c r="O22" s="22" t="s">
        <v>48</v>
      </c>
      <c r="P22" s="13">
        <v>2091</v>
      </c>
      <c r="Q22" s="16">
        <v>2088</v>
      </c>
      <c r="R22" s="21">
        <f t="shared" si="0"/>
        <v>3</v>
      </c>
    </row>
    <row r="23" spans="1:18">
      <c r="A23" s="13">
        <v>1</v>
      </c>
      <c r="B23" s="13">
        <v>80</v>
      </c>
      <c r="C23" s="49">
        <v>150</v>
      </c>
      <c r="D23" s="13">
        <v>0</v>
      </c>
      <c r="E23" s="9">
        <f>(C23-F7)/B23+D23</f>
        <v>1</v>
      </c>
      <c r="F23" s="50">
        <f>E23</f>
        <v>1</v>
      </c>
      <c r="G23" s="12"/>
      <c r="H23" s="13">
        <v>1</v>
      </c>
      <c r="I23" s="13">
        <v>400</v>
      </c>
      <c r="J23" s="13">
        <v>185</v>
      </c>
      <c r="K23" s="13">
        <v>0</v>
      </c>
      <c r="L23" s="9">
        <f>(J23-F7)/I23</f>
        <v>0.28749999999999998</v>
      </c>
      <c r="M23" s="9">
        <f>L23</f>
        <v>0.28749999999999998</v>
      </c>
      <c r="N23" s="1"/>
      <c r="O23" s="22" t="s">
        <v>49</v>
      </c>
      <c r="P23" s="13">
        <v>2081</v>
      </c>
      <c r="Q23" s="16">
        <v>2079</v>
      </c>
      <c r="R23" s="21">
        <f t="shared" si="0"/>
        <v>2</v>
      </c>
    </row>
    <row r="24" spans="1:18">
      <c r="A24" s="13">
        <v>2</v>
      </c>
      <c r="B24" s="13">
        <v>80</v>
      </c>
      <c r="C24" s="13">
        <v>185</v>
      </c>
      <c r="D24" s="13">
        <v>0</v>
      </c>
      <c r="E24" s="9">
        <f>(C24-C23)/B24</f>
        <v>0.4375</v>
      </c>
      <c r="F24" s="9">
        <f>F23+E24</f>
        <v>1.4375</v>
      </c>
      <c r="G24" s="5"/>
      <c r="H24" s="13">
        <v>2</v>
      </c>
      <c r="I24" s="13">
        <v>400</v>
      </c>
      <c r="J24" s="13">
        <f>$H$10-256</f>
        <v>1572</v>
      </c>
      <c r="K24" s="13">
        <v>0</v>
      </c>
      <c r="L24" s="9">
        <f>(J24-J23)/I24</f>
        <v>3.4674999999999998</v>
      </c>
      <c r="M24" s="9">
        <f>M23+L24</f>
        <v>3.7549999999999999</v>
      </c>
      <c r="N24" s="1"/>
      <c r="O24" s="22" t="s">
        <v>50</v>
      </c>
      <c r="P24" s="13">
        <v>2046</v>
      </c>
      <c r="Q24" s="16">
        <v>2046</v>
      </c>
      <c r="R24" s="21">
        <f t="shared" si="0"/>
        <v>0</v>
      </c>
    </row>
    <row r="25" spans="1:18">
      <c r="A25" s="13">
        <v>3</v>
      </c>
      <c r="B25" s="13">
        <v>80</v>
      </c>
      <c r="C25" s="13">
        <v>250</v>
      </c>
      <c r="D25" s="13">
        <v>0</v>
      </c>
      <c r="E25" s="9">
        <f>(C25-C24)/B25</f>
        <v>0.8125</v>
      </c>
      <c r="F25" s="9">
        <f>F24+E25</f>
        <v>2.25</v>
      </c>
      <c r="G25" s="5"/>
      <c r="H25" s="13">
        <v>3</v>
      </c>
      <c r="I25" s="13">
        <v>150</v>
      </c>
      <c r="J25" s="13">
        <f>$H$10</f>
        <v>1828</v>
      </c>
      <c r="K25" s="13">
        <v>0</v>
      </c>
      <c r="L25" s="9">
        <f>(J25-J24)/I25</f>
        <v>1.7066666666666668</v>
      </c>
      <c r="M25" s="9">
        <f>M24+L25</f>
        <v>5.4616666666666669</v>
      </c>
      <c r="N25" s="1"/>
      <c r="O25" s="22" t="s">
        <v>51</v>
      </c>
      <c r="P25" s="13">
        <v>2018</v>
      </c>
      <c r="Q25" s="16">
        <v>2016</v>
      </c>
      <c r="R25" s="21">
        <f t="shared" si="0"/>
        <v>2</v>
      </c>
    </row>
    <row r="26" spans="1:18">
      <c r="A26" s="13">
        <v>4</v>
      </c>
      <c r="B26" s="13">
        <v>250</v>
      </c>
      <c r="C26" s="13">
        <v>1000</v>
      </c>
      <c r="D26" s="13">
        <v>0</v>
      </c>
      <c r="E26" s="9">
        <f>(C26-C25)/B26</f>
        <v>3</v>
      </c>
      <c r="F26" s="9">
        <f>F25+E26</f>
        <v>5.25</v>
      </c>
      <c r="G26" s="5"/>
      <c r="H26" s="13"/>
      <c r="I26" s="13"/>
      <c r="J26" s="13"/>
      <c r="K26" s="13"/>
      <c r="L26" s="9"/>
      <c r="M26" s="9"/>
      <c r="N26" s="1"/>
      <c r="O26" s="22" t="s">
        <v>52</v>
      </c>
      <c r="P26" s="13">
        <v>1991</v>
      </c>
      <c r="Q26" s="16">
        <v>1987</v>
      </c>
      <c r="R26" s="21">
        <f t="shared" si="0"/>
        <v>4</v>
      </c>
    </row>
    <row r="27" spans="1:18">
      <c r="A27" s="13">
        <v>5</v>
      </c>
      <c r="B27" s="13">
        <v>180</v>
      </c>
      <c r="C27" s="13">
        <f>$H$10-256</f>
        <v>1572</v>
      </c>
      <c r="D27" s="13">
        <v>0</v>
      </c>
      <c r="E27" s="9">
        <f>(C27-C26)/B27</f>
        <v>3.1777777777777776</v>
      </c>
      <c r="F27" s="9">
        <f>F26+E27</f>
        <v>8.4277777777777771</v>
      </c>
      <c r="G27" s="5"/>
      <c r="H27" s="13"/>
      <c r="I27" s="13"/>
      <c r="J27" s="13"/>
      <c r="K27" s="13"/>
      <c r="L27" s="9"/>
      <c r="M27" s="9"/>
      <c r="N27" s="1"/>
      <c r="O27" s="22" t="s">
        <v>27</v>
      </c>
      <c r="P27" s="13">
        <v>1944</v>
      </c>
      <c r="Q27" s="16">
        <v>1945</v>
      </c>
      <c r="R27" s="21">
        <f t="shared" si="0"/>
        <v>-1</v>
      </c>
    </row>
    <row r="28" spans="1:18">
      <c r="A28" s="13">
        <v>6</v>
      </c>
      <c r="B28" s="13">
        <v>108</v>
      </c>
      <c r="C28" s="13">
        <f>$H$10</f>
        <v>1828</v>
      </c>
      <c r="D28" s="13">
        <v>0</v>
      </c>
      <c r="E28" s="9">
        <f>(C28-C27)/B28</f>
        <v>2.3703703703703702</v>
      </c>
      <c r="F28" s="9">
        <f>F27+E28</f>
        <v>10.798148148148147</v>
      </c>
      <c r="G28" s="5"/>
      <c r="H28" s="13"/>
      <c r="I28" s="13"/>
      <c r="J28" s="13"/>
      <c r="K28" s="13"/>
      <c r="L28" s="9"/>
      <c r="M28" s="9"/>
      <c r="N28" s="1"/>
      <c r="O28" s="22" t="s">
        <v>53</v>
      </c>
      <c r="P28" s="13">
        <v>1891</v>
      </c>
      <c r="Q28" s="16">
        <v>1888</v>
      </c>
      <c r="R28" s="21">
        <f t="shared" si="0"/>
        <v>3</v>
      </c>
    </row>
    <row r="29" spans="1:18" ht="18">
      <c r="A29" s="51">
        <f>ROUNDDOWN(E29,0)</f>
        <v>9</v>
      </c>
      <c r="B29" s="52" t="s">
        <v>42</v>
      </c>
      <c r="C29" s="53">
        <f>(E29-A29)*60</f>
        <v>47.888888888888843</v>
      </c>
      <c r="D29" s="52" t="s">
        <v>43</v>
      </c>
      <c r="E29" s="54">
        <f>SUM(E24:E28)</f>
        <v>9.7981481481481474</v>
      </c>
      <c r="F29" s="54" t="s">
        <v>36</v>
      </c>
      <c r="G29" s="31"/>
      <c r="H29" s="51">
        <f>ROUNDDOWN(L29,0)</f>
        <v>5</v>
      </c>
      <c r="I29" s="52" t="s">
        <v>42</v>
      </c>
      <c r="J29" s="53">
        <f>(L29-H29)*60</f>
        <v>10.449999999999982</v>
      </c>
      <c r="K29" s="52" t="s">
        <v>43</v>
      </c>
      <c r="L29" s="54">
        <f>SUM(L24:L28)</f>
        <v>5.1741666666666664</v>
      </c>
      <c r="M29" s="54" t="s">
        <v>36</v>
      </c>
      <c r="N29" s="1"/>
      <c r="O29" s="22" t="s">
        <v>54</v>
      </c>
      <c r="P29" s="13">
        <v>1855</v>
      </c>
      <c r="Q29" s="16">
        <v>1859</v>
      </c>
      <c r="R29" s="21">
        <f t="shared" si="0"/>
        <v>-4</v>
      </c>
    </row>
    <row r="30" spans="1:18" ht="6" customHeight="1" thickBot="1">
      <c r="A30" s="8"/>
      <c r="B30" s="10"/>
      <c r="C30" s="12"/>
      <c r="D30" s="10"/>
      <c r="E30" s="5"/>
      <c r="F30" s="5"/>
      <c r="G30" s="5"/>
      <c r="H30" s="8"/>
      <c r="I30" s="10"/>
      <c r="J30" s="8"/>
      <c r="K30" s="10"/>
      <c r="L30" s="5"/>
      <c r="M30" s="5"/>
      <c r="N30" s="1"/>
      <c r="O30" s="22"/>
      <c r="P30" s="13"/>
      <c r="Q30" s="16"/>
      <c r="R30" s="21"/>
    </row>
    <row r="31" spans="1:18" ht="23">
      <c r="A31" s="81" t="s">
        <v>45</v>
      </c>
      <c r="B31" s="82"/>
      <c r="C31" s="82"/>
      <c r="D31" s="82"/>
      <c r="E31" s="82"/>
      <c r="F31" s="83"/>
      <c r="H31" s="84" t="s">
        <v>9</v>
      </c>
      <c r="I31" s="85"/>
      <c r="J31" s="85"/>
      <c r="K31" s="85"/>
      <c r="L31" s="85"/>
      <c r="M31" s="86"/>
      <c r="O31" s="22" t="s">
        <v>55</v>
      </c>
      <c r="P31" s="13">
        <v>1818</v>
      </c>
      <c r="Q31" s="16">
        <v>1828</v>
      </c>
      <c r="R31" s="21">
        <f t="shared" si="0"/>
        <v>-10</v>
      </c>
    </row>
    <row r="32" spans="1:18">
      <c r="A32" s="55" t="s">
        <v>78</v>
      </c>
      <c r="B32" s="47" t="s">
        <v>34</v>
      </c>
      <c r="C32" s="47" t="s">
        <v>76</v>
      </c>
      <c r="D32" s="47" t="s">
        <v>35</v>
      </c>
      <c r="E32" s="48" t="s">
        <v>77</v>
      </c>
      <c r="F32" s="56" t="s">
        <v>36</v>
      </c>
      <c r="G32" s="29"/>
      <c r="H32" s="55" t="s">
        <v>78</v>
      </c>
      <c r="I32" s="47" t="s">
        <v>34</v>
      </c>
      <c r="J32" s="47" t="s">
        <v>76</v>
      </c>
      <c r="K32" s="47" t="s">
        <v>35</v>
      </c>
      <c r="L32" s="48" t="s">
        <v>77</v>
      </c>
      <c r="M32" s="56" t="s">
        <v>36</v>
      </c>
      <c r="O32" s="22" t="s">
        <v>56</v>
      </c>
      <c r="P32" s="13">
        <v>1786</v>
      </c>
      <c r="Q32" s="16">
        <v>1789</v>
      </c>
      <c r="R32" s="21">
        <f t="shared" si="0"/>
        <v>-3</v>
      </c>
    </row>
    <row r="33" spans="1:18">
      <c r="A33" s="20">
        <v>1</v>
      </c>
      <c r="B33" s="13">
        <v>150</v>
      </c>
      <c r="C33" s="49">
        <v>150</v>
      </c>
      <c r="D33" s="13">
        <v>0</v>
      </c>
      <c r="E33" s="9">
        <f>(C33-F7)/B33+D33</f>
        <v>0.53333333333333333</v>
      </c>
      <c r="F33" s="57">
        <f>E33</f>
        <v>0.53333333333333333</v>
      </c>
      <c r="H33" s="20">
        <v>1</v>
      </c>
      <c r="I33" s="13">
        <v>570</v>
      </c>
      <c r="J33" s="13">
        <v>185</v>
      </c>
      <c r="K33" s="13">
        <v>0</v>
      </c>
      <c r="L33" s="9">
        <f>(J33-F7)/I33</f>
        <v>0.20175438596491227</v>
      </c>
      <c r="M33" s="58">
        <f>L33</f>
        <v>0.20175438596491227</v>
      </c>
      <c r="O33" s="22" t="s">
        <v>57</v>
      </c>
      <c r="P33" s="13">
        <v>1737</v>
      </c>
      <c r="Q33" s="16">
        <v>1728</v>
      </c>
      <c r="R33" s="21">
        <f t="shared" si="0"/>
        <v>9</v>
      </c>
    </row>
    <row r="34" spans="1:18">
      <c r="A34" s="20">
        <v>2</v>
      </c>
      <c r="B34" s="13">
        <v>150</v>
      </c>
      <c r="C34" s="13">
        <v>185</v>
      </c>
      <c r="D34" s="13">
        <v>0</v>
      </c>
      <c r="E34" s="9">
        <f>(C34-C33)/B34</f>
        <v>0.23333333333333334</v>
      </c>
      <c r="F34" s="58">
        <f>F33+E34</f>
        <v>0.76666666666666661</v>
      </c>
      <c r="H34" s="20">
        <v>2</v>
      </c>
      <c r="I34" s="13">
        <v>570</v>
      </c>
      <c r="J34" s="13">
        <f>$H$10-256</f>
        <v>1572</v>
      </c>
      <c r="K34" s="13">
        <v>0</v>
      </c>
      <c r="L34" s="9">
        <f>(J34-J33)/I34</f>
        <v>2.4333333333333331</v>
      </c>
      <c r="M34" s="58">
        <f>M33+L34</f>
        <v>2.6350877192982454</v>
      </c>
      <c r="O34" s="22" t="s">
        <v>58</v>
      </c>
      <c r="P34" s="13">
        <v>1682</v>
      </c>
      <c r="Q34" s="16">
        <v>1688</v>
      </c>
      <c r="R34" s="21">
        <f t="shared" si="0"/>
        <v>-6</v>
      </c>
    </row>
    <row r="35" spans="1:18">
      <c r="A35" s="20">
        <v>3</v>
      </c>
      <c r="B35" s="13">
        <v>150</v>
      </c>
      <c r="C35" s="13">
        <v>250</v>
      </c>
      <c r="D35" s="13">
        <v>0</v>
      </c>
      <c r="E35" s="9">
        <f>(C35-C34)/B35</f>
        <v>0.43333333333333335</v>
      </c>
      <c r="F35" s="58">
        <f>F34+E35</f>
        <v>1.2</v>
      </c>
      <c r="H35" s="20">
        <v>3</v>
      </c>
      <c r="I35" s="13">
        <v>200</v>
      </c>
      <c r="J35" s="13">
        <f>$H$10</f>
        <v>1828</v>
      </c>
      <c r="K35" s="13">
        <v>0</v>
      </c>
      <c r="L35" s="9">
        <f>(J35-J34)/I35</f>
        <v>1.28</v>
      </c>
      <c r="M35" s="58">
        <f>M34+L35</f>
        <v>3.9150877192982456</v>
      </c>
      <c r="O35" s="22" t="s">
        <v>59</v>
      </c>
      <c r="P35" s="13">
        <v>1632</v>
      </c>
      <c r="Q35" s="16">
        <v>1657</v>
      </c>
      <c r="R35" s="21">
        <f t="shared" si="0"/>
        <v>-25</v>
      </c>
    </row>
    <row r="36" spans="1:18">
      <c r="A36" s="20">
        <v>4</v>
      </c>
      <c r="B36" s="13">
        <v>300</v>
      </c>
      <c r="C36" s="13">
        <f>IF($E$10&lt;1320,800,1100)</f>
        <v>1100</v>
      </c>
      <c r="D36" s="13">
        <v>0</v>
      </c>
      <c r="E36" s="9">
        <f>(C36-C35)/B36</f>
        <v>2.8333333333333335</v>
      </c>
      <c r="F36" s="58">
        <f>F35+E36</f>
        <v>4.0333333333333332</v>
      </c>
      <c r="H36" s="20"/>
      <c r="I36" s="13"/>
      <c r="J36" s="13"/>
      <c r="K36" s="13"/>
      <c r="L36" s="9"/>
      <c r="M36" s="58"/>
      <c r="O36" s="22" t="s">
        <v>60</v>
      </c>
      <c r="P36" s="13">
        <v>1607</v>
      </c>
      <c r="Q36" s="16">
        <v>1607</v>
      </c>
      <c r="R36" s="21">
        <f t="shared" si="0"/>
        <v>0</v>
      </c>
    </row>
    <row r="37" spans="1:18">
      <c r="A37" s="20">
        <v>5</v>
      </c>
      <c r="B37" s="13">
        <v>400</v>
      </c>
      <c r="C37" s="13">
        <f>$H$10-256</f>
        <v>1572</v>
      </c>
      <c r="D37" s="13">
        <v>0</v>
      </c>
      <c r="E37" s="9">
        <f>(C37-C36)/B37</f>
        <v>1.18</v>
      </c>
      <c r="F37" s="58">
        <f>F36+E37</f>
        <v>5.2133333333333329</v>
      </c>
      <c r="H37" s="20"/>
      <c r="I37" s="13"/>
      <c r="J37" s="13"/>
      <c r="K37" s="13"/>
      <c r="L37" s="9"/>
      <c r="M37" s="58"/>
      <c r="O37" s="22" t="s">
        <v>61</v>
      </c>
      <c r="P37" s="13">
        <v>1574</v>
      </c>
      <c r="Q37" s="16">
        <v>1582</v>
      </c>
      <c r="R37" s="21">
        <f t="shared" si="0"/>
        <v>-8</v>
      </c>
    </row>
    <row r="38" spans="1:18">
      <c r="A38" s="20">
        <v>6</v>
      </c>
      <c r="B38" s="13">
        <v>108</v>
      </c>
      <c r="C38" s="13">
        <f>$H$10</f>
        <v>1828</v>
      </c>
      <c r="D38" s="13">
        <v>0</v>
      </c>
      <c r="E38" s="9">
        <f>(C38-C37)/B38</f>
        <v>2.3703703703703702</v>
      </c>
      <c r="F38" s="58">
        <f>F37+E38</f>
        <v>7.5837037037037032</v>
      </c>
      <c r="H38" s="20"/>
      <c r="I38" s="13"/>
      <c r="J38" s="13"/>
      <c r="K38" s="13"/>
      <c r="L38" s="9"/>
      <c r="M38" s="58"/>
      <c r="O38" s="22" t="s">
        <v>62</v>
      </c>
      <c r="P38" s="13">
        <v>1543</v>
      </c>
      <c r="Q38" s="16">
        <v>1539</v>
      </c>
      <c r="R38" s="21">
        <f t="shared" si="0"/>
        <v>4</v>
      </c>
    </row>
    <row r="39" spans="1:18" ht="19" thickBot="1">
      <c r="A39" s="59">
        <f>ROUNDDOWN(E39,0)</f>
        <v>7</v>
      </c>
      <c r="B39" s="60" t="s">
        <v>42</v>
      </c>
      <c r="C39" s="61">
        <f>(E39-A39)*60</f>
        <v>3.0222222222221973</v>
      </c>
      <c r="D39" s="60" t="s">
        <v>43</v>
      </c>
      <c r="E39" s="62">
        <f>SUM(E34:E38)</f>
        <v>7.05037037037037</v>
      </c>
      <c r="F39" s="63" t="s">
        <v>36</v>
      </c>
      <c r="G39" s="32"/>
      <c r="H39" s="59">
        <f>ROUNDDOWN(L39,0)</f>
        <v>3</v>
      </c>
      <c r="I39" s="60" t="s">
        <v>42</v>
      </c>
      <c r="J39" s="61">
        <f>(L39-H39)*60</f>
        <v>42.799999999999976</v>
      </c>
      <c r="K39" s="60" t="s">
        <v>43</v>
      </c>
      <c r="L39" s="62">
        <f>SUM(L34:L38)</f>
        <v>3.7133333333333329</v>
      </c>
      <c r="M39" s="63" t="s">
        <v>36</v>
      </c>
      <c r="O39" s="22" t="s">
        <v>63</v>
      </c>
      <c r="P39" s="13">
        <v>1488</v>
      </c>
      <c r="Q39" s="16">
        <v>1485</v>
      </c>
      <c r="R39" s="21">
        <f t="shared" si="0"/>
        <v>3</v>
      </c>
    </row>
    <row r="40" spans="1:18">
      <c r="O40" s="22" t="s">
        <v>64</v>
      </c>
      <c r="P40" s="13">
        <v>1453</v>
      </c>
      <c r="Q40" s="16">
        <v>1456</v>
      </c>
      <c r="R40" s="21">
        <f t="shared" si="0"/>
        <v>-3</v>
      </c>
    </row>
    <row r="41" spans="1:18">
      <c r="O41" s="22" t="s">
        <v>65</v>
      </c>
      <c r="P41" s="13">
        <v>1411</v>
      </c>
      <c r="Q41" s="16">
        <v>1422</v>
      </c>
      <c r="R41" s="21">
        <f t="shared" si="0"/>
        <v>-11</v>
      </c>
    </row>
    <row r="42" spans="1:18">
      <c r="O42" s="22" t="s">
        <v>66</v>
      </c>
      <c r="P42" s="13">
        <v>1354</v>
      </c>
      <c r="Q42" s="16">
        <v>1360</v>
      </c>
      <c r="R42" s="21">
        <f t="shared" si="0"/>
        <v>-6</v>
      </c>
    </row>
    <row r="43" spans="1:18">
      <c r="O43" s="22" t="s">
        <v>67</v>
      </c>
      <c r="P43" s="13">
        <v>1314</v>
      </c>
      <c r="Q43" s="16">
        <v>1319</v>
      </c>
      <c r="R43" s="21">
        <f t="shared" si="0"/>
        <v>-5</v>
      </c>
    </row>
    <row r="44" spans="1:18">
      <c r="O44" s="22" t="s">
        <v>68</v>
      </c>
      <c r="P44" s="13">
        <v>1243</v>
      </c>
      <c r="Q44" s="16">
        <v>1252</v>
      </c>
      <c r="R44" s="21">
        <f t="shared" si="0"/>
        <v>-9</v>
      </c>
    </row>
    <row r="45" spans="1:18">
      <c r="O45" s="22" t="s">
        <v>69</v>
      </c>
      <c r="P45" s="13">
        <v>1158</v>
      </c>
      <c r="Q45" s="16">
        <v>1159</v>
      </c>
      <c r="R45" s="21">
        <f t="shared" si="0"/>
        <v>-1</v>
      </c>
    </row>
    <row r="46" spans="1:18">
      <c r="O46" s="22" t="s">
        <v>70</v>
      </c>
      <c r="P46" s="13">
        <v>1113</v>
      </c>
      <c r="Q46" s="16">
        <v>1112</v>
      </c>
      <c r="R46" s="21">
        <f t="shared" si="0"/>
        <v>1</v>
      </c>
    </row>
    <row r="47" spans="1:18" ht="17" thickBot="1">
      <c r="O47" s="23" t="s">
        <v>71</v>
      </c>
      <c r="P47" s="27">
        <v>1087</v>
      </c>
      <c r="Q47" s="24">
        <v>1087</v>
      </c>
      <c r="R47" s="25">
        <f t="shared" si="0"/>
        <v>0</v>
      </c>
    </row>
    <row r="49" spans="1:18" s="73" customFormat="1" ht="27">
      <c r="A49" s="79" t="s">
        <v>0</v>
      </c>
      <c r="B49" s="80"/>
      <c r="C49" s="80"/>
      <c r="D49" s="80"/>
      <c r="E49" s="75" t="str">
        <f>F10</f>
        <v>06</v>
      </c>
      <c r="F49" s="73" t="s">
        <v>1</v>
      </c>
      <c r="P49" s="74"/>
    </row>
    <row r="50" spans="1:18">
      <c r="R50" s="1"/>
    </row>
    <row r="51" spans="1:18">
      <c r="A51" s="29" t="s">
        <v>10</v>
      </c>
      <c r="R51" s="1"/>
    </row>
    <row r="52" spans="1:18">
      <c r="R52" s="1"/>
    </row>
    <row r="53" spans="1:18">
      <c r="A53" s="7" t="s">
        <v>4</v>
      </c>
      <c r="B53" s="7" t="s">
        <v>3</v>
      </c>
      <c r="R53" s="1"/>
    </row>
    <row r="54" spans="1:18">
      <c r="A54" s="34">
        <v>0</v>
      </c>
      <c r="B54" s="42" t="str">
        <f>F7</f>
        <v>70</v>
      </c>
      <c r="R54" s="1"/>
    </row>
    <row r="55" spans="1:18">
      <c r="A55" s="34">
        <f t="shared" ref="A55:A60" si="1">F13</f>
        <v>10.199999999999999</v>
      </c>
      <c r="B55" s="41">
        <f t="shared" ref="B55:B60" si="2">C13</f>
        <v>150</v>
      </c>
      <c r="R55" s="1"/>
    </row>
    <row r="56" spans="1:18">
      <c r="A56" s="34">
        <f t="shared" si="1"/>
        <v>13.549999999999999</v>
      </c>
      <c r="B56" s="41">
        <f t="shared" si="2"/>
        <v>185</v>
      </c>
      <c r="R56" s="1"/>
    </row>
    <row r="57" spans="1:18">
      <c r="A57" s="34">
        <f t="shared" si="1"/>
        <v>17.625</v>
      </c>
      <c r="B57" s="41">
        <f t="shared" si="2"/>
        <v>1000</v>
      </c>
      <c r="R57" s="1"/>
    </row>
    <row r="58" spans="1:18">
      <c r="A58" s="34">
        <f t="shared" si="1"/>
        <v>18.625</v>
      </c>
      <c r="B58" s="41">
        <f t="shared" si="2"/>
        <v>1100</v>
      </c>
      <c r="R58" s="1"/>
    </row>
    <row r="59" spans="1:18">
      <c r="A59" s="34">
        <f t="shared" si="1"/>
        <v>20.984999999999999</v>
      </c>
      <c r="B59" s="41">
        <f t="shared" si="2"/>
        <v>1572</v>
      </c>
      <c r="R59" s="1"/>
    </row>
    <row r="60" spans="1:18">
      <c r="A60" s="34">
        <f t="shared" si="1"/>
        <v>23.35537037037037</v>
      </c>
      <c r="B60" s="41">
        <f t="shared" si="2"/>
        <v>1828</v>
      </c>
      <c r="R60" s="1"/>
    </row>
    <row r="61" spans="1:18">
      <c r="B61" s="39"/>
      <c r="R61" s="1"/>
    </row>
    <row r="62" spans="1:18">
      <c r="R62" s="1"/>
    </row>
    <row r="63" spans="1:18">
      <c r="A63" s="29" t="s">
        <v>11</v>
      </c>
      <c r="R63" s="1"/>
    </row>
    <row r="64" spans="1:18">
      <c r="R64" s="1"/>
    </row>
    <row r="65" spans="1:18">
      <c r="A65" s="7" t="s">
        <v>4</v>
      </c>
      <c r="B65" s="7" t="s">
        <v>3</v>
      </c>
      <c r="R65" s="1"/>
    </row>
    <row r="66" spans="1:18">
      <c r="A66" s="34">
        <v>0</v>
      </c>
      <c r="B66" s="42" t="str">
        <f>F7</f>
        <v>70</v>
      </c>
      <c r="R66" s="1"/>
    </row>
    <row r="67" spans="1:18">
      <c r="A67" s="34">
        <f t="shared" ref="A67:A72" si="3">F23</f>
        <v>1</v>
      </c>
      <c r="B67" s="41">
        <f t="shared" ref="B67:B72" si="4">C23</f>
        <v>150</v>
      </c>
      <c r="R67" s="1"/>
    </row>
    <row r="68" spans="1:18">
      <c r="A68" s="34">
        <f t="shared" si="3"/>
        <v>1.4375</v>
      </c>
      <c r="B68" s="41">
        <f t="shared" si="4"/>
        <v>185</v>
      </c>
      <c r="R68" s="1"/>
    </row>
    <row r="69" spans="1:18">
      <c r="A69" s="34">
        <f t="shared" si="3"/>
        <v>2.25</v>
      </c>
      <c r="B69" s="41">
        <f t="shared" si="4"/>
        <v>250</v>
      </c>
      <c r="R69" s="1"/>
    </row>
    <row r="70" spans="1:18">
      <c r="A70" s="34">
        <f t="shared" si="3"/>
        <v>5.25</v>
      </c>
      <c r="B70" s="41">
        <f t="shared" si="4"/>
        <v>1000</v>
      </c>
      <c r="R70" s="1"/>
    </row>
    <row r="71" spans="1:18">
      <c r="A71" s="34">
        <f t="shared" si="3"/>
        <v>8.4277777777777771</v>
      </c>
      <c r="B71" s="41">
        <f t="shared" si="4"/>
        <v>1572</v>
      </c>
      <c r="R71" s="1"/>
    </row>
    <row r="72" spans="1:18">
      <c r="A72" s="34">
        <f t="shared" si="3"/>
        <v>10.798148148148147</v>
      </c>
      <c r="B72" s="41">
        <f t="shared" si="4"/>
        <v>1828</v>
      </c>
      <c r="R72" s="1"/>
    </row>
    <row r="73" spans="1:18">
      <c r="B73" s="39"/>
      <c r="R73" s="1"/>
    </row>
    <row r="74" spans="1:18">
      <c r="R74" s="1"/>
    </row>
    <row r="75" spans="1:18">
      <c r="A75" s="29" t="s">
        <v>12</v>
      </c>
      <c r="R75" s="1"/>
    </row>
    <row r="76" spans="1:18">
      <c r="R76" s="1"/>
    </row>
    <row r="77" spans="1:18">
      <c r="A77" s="7" t="s">
        <v>4</v>
      </c>
      <c r="B77" s="7" t="s">
        <v>3</v>
      </c>
      <c r="R77" s="1"/>
    </row>
    <row r="78" spans="1:18">
      <c r="A78" s="34">
        <v>0</v>
      </c>
      <c r="B78" s="42" t="str">
        <f>F7</f>
        <v>70</v>
      </c>
      <c r="R78" s="1"/>
    </row>
    <row r="79" spans="1:18">
      <c r="A79" s="34">
        <f t="shared" ref="A79:A84" si="5">F33</f>
        <v>0.53333333333333333</v>
      </c>
      <c r="B79" s="41">
        <f t="shared" ref="B79:B84" si="6">C33</f>
        <v>150</v>
      </c>
      <c r="R79" s="1"/>
    </row>
    <row r="80" spans="1:18">
      <c r="A80" s="34">
        <f t="shared" si="5"/>
        <v>0.76666666666666661</v>
      </c>
      <c r="B80" s="41">
        <f t="shared" si="6"/>
        <v>185</v>
      </c>
      <c r="R80" s="1"/>
    </row>
    <row r="81" spans="1:18">
      <c r="A81" s="34">
        <f t="shared" si="5"/>
        <v>1.2</v>
      </c>
      <c r="B81" s="41">
        <f t="shared" si="6"/>
        <v>250</v>
      </c>
      <c r="R81" s="1"/>
    </row>
    <row r="82" spans="1:18">
      <c r="A82" s="34">
        <f t="shared" si="5"/>
        <v>4.0333333333333332</v>
      </c>
      <c r="B82" s="41">
        <f t="shared" si="6"/>
        <v>1100</v>
      </c>
      <c r="R82" s="1"/>
    </row>
    <row r="83" spans="1:18">
      <c r="A83" s="34">
        <f t="shared" si="5"/>
        <v>5.2133333333333329</v>
      </c>
      <c r="B83" s="41">
        <f t="shared" si="6"/>
        <v>1572</v>
      </c>
      <c r="R83" s="1"/>
    </row>
    <row r="84" spans="1:18">
      <c r="A84" s="34">
        <f t="shared" si="5"/>
        <v>7.5837037037037032</v>
      </c>
      <c r="B84" s="41">
        <f t="shared" si="6"/>
        <v>1828</v>
      </c>
      <c r="R84" s="1"/>
    </row>
    <row r="85" spans="1:18">
      <c r="R85" s="1"/>
    </row>
    <row r="86" spans="1:18">
      <c r="R86" s="1"/>
    </row>
    <row r="87" spans="1:18">
      <c r="A87" s="29" t="s">
        <v>13</v>
      </c>
      <c r="R87" s="1"/>
    </row>
    <row r="88" spans="1:18">
      <c r="R88" s="1"/>
    </row>
    <row r="89" spans="1:18">
      <c r="A89" s="7" t="s">
        <v>4</v>
      </c>
      <c r="B89" s="7" t="s">
        <v>3</v>
      </c>
      <c r="R89" s="1"/>
    </row>
    <row r="90" spans="1:18">
      <c r="A90" s="34">
        <v>0</v>
      </c>
      <c r="B90" s="42" t="str">
        <f>F7</f>
        <v>70</v>
      </c>
      <c r="R90" s="1"/>
    </row>
    <row r="91" spans="1:18">
      <c r="A91" s="34">
        <f>M13</f>
        <v>0.45</v>
      </c>
      <c r="B91" s="41">
        <f>J13</f>
        <v>250</v>
      </c>
      <c r="R91" s="1"/>
    </row>
    <row r="92" spans="1:18">
      <c r="A92" s="34">
        <f>M14</f>
        <v>3.7550000000000003</v>
      </c>
      <c r="B92" s="41">
        <f>J14</f>
        <v>1572</v>
      </c>
      <c r="R92" s="1"/>
    </row>
    <row r="93" spans="1:18">
      <c r="A93" s="34">
        <f>M15</f>
        <v>5.7550000000000008</v>
      </c>
      <c r="B93" s="41">
        <f>J15</f>
        <v>1828</v>
      </c>
      <c r="R93" s="1"/>
    </row>
    <row r="94" spans="1:18">
      <c r="A94" s="34"/>
      <c r="B94" s="41"/>
      <c r="R94" s="1"/>
    </row>
    <row r="95" spans="1:18">
      <c r="A95" s="34"/>
      <c r="B95" s="41"/>
      <c r="R95" s="1"/>
    </row>
    <row r="96" spans="1:18">
      <c r="A96" s="34"/>
      <c r="B96" s="41"/>
      <c r="R96" s="1"/>
    </row>
    <row r="97" spans="1:18">
      <c r="R97" s="1"/>
    </row>
    <row r="98" spans="1:18">
      <c r="R98" s="1"/>
    </row>
    <row r="99" spans="1:18">
      <c r="A99" s="29" t="s">
        <v>14</v>
      </c>
      <c r="R99" s="1"/>
    </row>
    <row r="100" spans="1:18">
      <c r="R100" s="1"/>
    </row>
    <row r="101" spans="1:18">
      <c r="A101" s="7" t="s">
        <v>4</v>
      </c>
      <c r="B101" s="7" t="s">
        <v>3</v>
      </c>
      <c r="R101" s="1"/>
    </row>
    <row r="102" spans="1:18">
      <c r="A102" s="34">
        <v>0</v>
      </c>
      <c r="B102" s="42" t="str">
        <f>F7</f>
        <v>70</v>
      </c>
      <c r="R102" s="1"/>
    </row>
    <row r="103" spans="1:18">
      <c r="A103" s="34">
        <f>M23</f>
        <v>0.28749999999999998</v>
      </c>
      <c r="B103" s="41">
        <f>J23</f>
        <v>185</v>
      </c>
      <c r="R103" s="1"/>
    </row>
    <row r="104" spans="1:18">
      <c r="A104" s="34">
        <f>M24</f>
        <v>3.7549999999999999</v>
      </c>
      <c r="B104" s="41">
        <f>J24</f>
        <v>1572</v>
      </c>
      <c r="R104" s="1"/>
    </row>
    <row r="105" spans="1:18">
      <c r="A105" s="34">
        <f>M25</f>
        <v>5.4616666666666669</v>
      </c>
      <c r="B105" s="41">
        <f>J25</f>
        <v>1828</v>
      </c>
      <c r="R105" s="1"/>
    </row>
    <row r="106" spans="1:18">
      <c r="A106" s="34"/>
      <c r="B106" s="41"/>
      <c r="R106" s="1"/>
    </row>
    <row r="107" spans="1:18">
      <c r="A107" s="34"/>
      <c r="B107" s="41"/>
      <c r="R107" s="1"/>
    </row>
    <row r="108" spans="1:18">
      <c r="A108" s="34"/>
      <c r="B108" s="41"/>
      <c r="R108" s="1"/>
    </row>
    <row r="109" spans="1:18">
      <c r="R109" s="1"/>
    </row>
    <row r="110" spans="1:18">
      <c r="R110" s="1"/>
    </row>
    <row r="111" spans="1:18">
      <c r="A111" s="29" t="s">
        <v>15</v>
      </c>
      <c r="R111" s="1"/>
    </row>
    <row r="112" spans="1:18">
      <c r="R112" s="1"/>
    </row>
    <row r="113" spans="1:18">
      <c r="A113" s="7" t="s">
        <v>4</v>
      </c>
      <c r="B113" s="7" t="s">
        <v>3</v>
      </c>
      <c r="R113" s="1"/>
    </row>
    <row r="114" spans="1:18">
      <c r="A114" s="34">
        <v>0</v>
      </c>
      <c r="B114" s="42" t="str">
        <f>F7</f>
        <v>70</v>
      </c>
      <c r="R114" s="1"/>
    </row>
    <row r="115" spans="1:18">
      <c r="A115" s="34">
        <f>M33</f>
        <v>0.20175438596491227</v>
      </c>
      <c r="B115" s="41">
        <f>J33</f>
        <v>185</v>
      </c>
      <c r="R115" s="1"/>
    </row>
    <row r="116" spans="1:18">
      <c r="A116" s="34">
        <f>M34</f>
        <v>2.6350877192982454</v>
      </c>
      <c r="B116" s="41">
        <f>J34</f>
        <v>1572</v>
      </c>
      <c r="R116" s="1"/>
    </row>
    <row r="117" spans="1:18">
      <c r="A117" s="34">
        <f>M35</f>
        <v>3.9150877192982456</v>
      </c>
      <c r="B117" s="41">
        <f>J35</f>
        <v>1828</v>
      </c>
      <c r="R117" s="1"/>
    </row>
    <row r="118" spans="1:18">
      <c r="A118" s="34"/>
      <c r="B118" s="41"/>
      <c r="R118" s="1"/>
    </row>
    <row r="119" spans="1:18">
      <c r="A119" s="34"/>
      <c r="B119" s="41"/>
      <c r="R119" s="1"/>
    </row>
    <row r="120" spans="1:18">
      <c r="A120" s="34"/>
      <c r="B120" s="41"/>
      <c r="R120" s="1"/>
    </row>
    <row r="121" spans="1:18">
      <c r="R121" s="1"/>
    </row>
    <row r="122" spans="1:18">
      <c r="R122" s="1"/>
    </row>
    <row r="123" spans="1:18">
      <c r="R123" s="1"/>
    </row>
    <row r="124" spans="1:18">
      <c r="R124" s="1"/>
    </row>
  </sheetData>
  <sheetCalcPr fullCalcOnLoad="1"/>
  <mergeCells count="10">
    <mergeCell ref="R9:R12"/>
    <mergeCell ref="A11:F11"/>
    <mergeCell ref="H11:M11"/>
    <mergeCell ref="Q11:Q12"/>
    <mergeCell ref="A1:M1"/>
    <mergeCell ref="A49:D49"/>
    <mergeCell ref="A31:F31"/>
    <mergeCell ref="H31:M31"/>
    <mergeCell ref="A21:F21"/>
    <mergeCell ref="H21:M21"/>
  </mergeCells>
  <phoneticPr fontId="1"/>
  <pageMargins left="0.7" right="0.7" top="0.75" bottom="0.75" header="0.3" footer="0.3"/>
  <pageSetup paperSize="8" scale="50" fitToHeight="2" orientation="portrait" horizontalDpi="4294967292" verticalDpi="4294967292"/>
  <rowBreaks count="1" manualBreakCount="1">
    <brk id="47" max="16383" man="1"/>
  </rowBreaks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123"/>
  <sheetViews>
    <sheetView tabSelected="1" workbookViewId="0">
      <selection activeCell="I8" sqref="I8"/>
    </sheetView>
  </sheetViews>
  <sheetFormatPr baseColWidth="10" defaultColWidth="12.625" defaultRowHeight="16"/>
  <cols>
    <col min="1" max="1" width="6.625" customWidth="1"/>
    <col min="2" max="2" width="10.5" customWidth="1"/>
    <col min="3" max="3" width="8.5" customWidth="1"/>
    <col min="4" max="4" width="7.25" customWidth="1"/>
    <col min="5" max="5" width="10.25" customWidth="1"/>
    <col min="6" max="6" width="11.125" customWidth="1"/>
    <col min="7" max="7" width="1.375" customWidth="1"/>
    <col min="8" max="8" width="5.875" customWidth="1"/>
    <col min="9" max="9" width="8.125" customWidth="1"/>
    <col min="10" max="10" width="8.75" customWidth="1"/>
    <col min="11" max="11" width="5.875" customWidth="1"/>
    <col min="12" max="12" width="10" customWidth="1"/>
    <col min="13" max="13" width="9.625" customWidth="1"/>
    <col min="14" max="14" width="6.125" customWidth="1"/>
    <col min="15" max="15" width="10.125" customWidth="1"/>
    <col min="16" max="16" width="10.25" style="1" customWidth="1"/>
    <col min="17" max="17" width="12.875" customWidth="1"/>
    <col min="18" max="18" width="15" style="1" customWidth="1"/>
  </cols>
  <sheetData>
    <row r="1" spans="1:20" ht="33">
      <c r="A1" s="76" t="s">
        <v>18</v>
      </c>
      <c r="B1" s="77"/>
      <c r="C1" s="77"/>
      <c r="D1" s="77"/>
      <c r="E1" s="77"/>
      <c r="F1" s="77"/>
      <c r="G1" s="78"/>
      <c r="H1" s="78"/>
      <c r="I1" s="78"/>
      <c r="J1" s="78"/>
      <c r="K1" s="78"/>
      <c r="L1" s="78"/>
      <c r="M1" s="78"/>
    </row>
    <row r="2" spans="1:20">
      <c r="A2" t="s">
        <v>80</v>
      </c>
    </row>
    <row r="4" spans="1:20">
      <c r="A4" s="29" t="s">
        <v>16</v>
      </c>
      <c r="R4"/>
    </row>
    <row r="5" spans="1:20">
      <c r="A5" s="7" t="s">
        <v>84</v>
      </c>
      <c r="B5" s="91">
        <v>41046</v>
      </c>
    </row>
    <row r="6" spans="1:20" ht="17" thickBot="1">
      <c r="F6" s="2" t="s">
        <v>75</v>
      </c>
    </row>
    <row r="7" spans="1:20">
      <c r="C7" s="30" t="s">
        <v>74</v>
      </c>
      <c r="F7" s="40" t="s">
        <v>2</v>
      </c>
      <c r="O7" s="17"/>
      <c r="P7" s="26"/>
      <c r="Q7" s="18"/>
      <c r="R7" s="26"/>
    </row>
    <row r="8" spans="1:20">
      <c r="A8" s="1"/>
      <c r="B8" s="1"/>
      <c r="C8" s="1"/>
      <c r="D8" s="1"/>
      <c r="G8" s="1"/>
      <c r="H8" s="1"/>
      <c r="I8" s="1"/>
      <c r="J8" s="1"/>
      <c r="K8" s="1"/>
      <c r="L8" s="1"/>
      <c r="M8" s="1"/>
      <c r="N8" s="1"/>
      <c r="O8" s="20"/>
      <c r="P8" s="13"/>
      <c r="Q8" s="14" t="s">
        <v>21</v>
      </c>
      <c r="R8" s="13"/>
    </row>
    <row r="9" spans="1:20">
      <c r="C9" s="1"/>
      <c r="D9" s="1"/>
      <c r="E9" s="1"/>
      <c r="F9" s="2" t="s">
        <v>22</v>
      </c>
      <c r="G9" s="1"/>
      <c r="H9" s="2" t="s">
        <v>23</v>
      </c>
      <c r="I9" s="1"/>
      <c r="J9" s="3"/>
      <c r="K9" s="1"/>
      <c r="L9" s="1"/>
      <c r="M9" s="1"/>
      <c r="N9" s="1"/>
      <c r="O9" s="20" t="s">
        <v>22</v>
      </c>
      <c r="P9" s="13" t="s">
        <v>24</v>
      </c>
      <c r="Q9" s="15">
        <v>36732</v>
      </c>
      <c r="R9" s="13" t="s">
        <v>25</v>
      </c>
    </row>
    <row r="10" spans="1:20" ht="17" thickBot="1">
      <c r="A10" s="1"/>
      <c r="B10" s="1"/>
      <c r="C10" s="1"/>
      <c r="D10" s="1"/>
      <c r="E10" s="4" t="s">
        <v>26</v>
      </c>
      <c r="F10" s="72" t="s">
        <v>83</v>
      </c>
      <c r="G10" s="1"/>
      <c r="H10" s="46">
        <f>VLOOKUP(F10,O14:Q47,3,FALSE)</f>
        <v>997.77777777777771</v>
      </c>
      <c r="I10" s="1"/>
      <c r="J10" s="1" t="s">
        <v>72</v>
      </c>
      <c r="K10" s="1"/>
      <c r="L10" s="1"/>
      <c r="M10" s="1"/>
      <c r="N10" s="1"/>
      <c r="O10" s="20" t="s">
        <v>28</v>
      </c>
      <c r="P10" s="13" t="s">
        <v>82</v>
      </c>
      <c r="Q10" s="13"/>
      <c r="R10" s="13"/>
    </row>
    <row r="11" spans="1:20" ht="31" customHeight="1">
      <c r="A11" s="81" t="s">
        <v>30</v>
      </c>
      <c r="B11" s="82"/>
      <c r="C11" s="82"/>
      <c r="D11" s="82"/>
      <c r="E11" s="82"/>
      <c r="F11" s="83"/>
      <c r="G11" s="45"/>
      <c r="H11" s="84" t="s">
        <v>31</v>
      </c>
      <c r="I11" s="85"/>
      <c r="J11" s="85"/>
      <c r="K11" s="85"/>
      <c r="L11" s="85"/>
      <c r="M11" s="86"/>
      <c r="N11" s="1"/>
      <c r="O11" s="20" t="s">
        <v>32</v>
      </c>
      <c r="P11" s="13"/>
      <c r="Q11" s="90" t="s">
        <v>33</v>
      </c>
      <c r="R11" s="13"/>
    </row>
    <row r="12" spans="1:20">
      <c r="A12" s="55" t="s">
        <v>78</v>
      </c>
      <c r="B12" s="47" t="s">
        <v>34</v>
      </c>
      <c r="C12" s="47" t="s">
        <v>81</v>
      </c>
      <c r="D12" s="47" t="s">
        <v>35</v>
      </c>
      <c r="E12" s="48" t="s">
        <v>77</v>
      </c>
      <c r="F12" s="56" t="s">
        <v>36</v>
      </c>
      <c r="G12" s="28"/>
      <c r="H12" s="55" t="s">
        <v>78</v>
      </c>
      <c r="I12" s="47" t="s">
        <v>34</v>
      </c>
      <c r="J12" s="47" t="s">
        <v>81</v>
      </c>
      <c r="K12" s="47" t="s">
        <v>35</v>
      </c>
      <c r="L12" s="48" t="s">
        <v>77</v>
      </c>
      <c r="M12" s="56" t="s">
        <v>36</v>
      </c>
      <c r="N12" s="1"/>
      <c r="O12" s="20"/>
      <c r="P12" s="13" t="s">
        <v>24</v>
      </c>
      <c r="Q12" s="90"/>
      <c r="R12" s="13"/>
    </row>
    <row r="13" spans="1:20">
      <c r="A13" s="20">
        <v>1</v>
      </c>
      <c r="B13" s="64">
        <v>13.888888888888889</v>
      </c>
      <c r="C13" s="65">
        <v>65.555555555555557</v>
      </c>
      <c r="D13" s="13">
        <v>7</v>
      </c>
      <c r="E13" s="9">
        <f>(C13-F7)/B13+D13</f>
        <v>10.208</v>
      </c>
      <c r="F13" s="57">
        <f>E13</f>
        <v>10.208</v>
      </c>
      <c r="G13" s="12"/>
      <c r="H13" s="20">
        <v>1</v>
      </c>
      <c r="I13" s="70">
        <v>222.22222222222223</v>
      </c>
      <c r="J13" s="71">
        <v>121.11111111111111</v>
      </c>
      <c r="K13" s="13">
        <v>0</v>
      </c>
      <c r="L13" s="9">
        <f>(J13-F7)/I13</f>
        <v>0.45050000000000001</v>
      </c>
      <c r="M13" s="58">
        <f>L13</f>
        <v>0.45050000000000001</v>
      </c>
      <c r="N13" s="1"/>
      <c r="O13" s="20"/>
      <c r="P13" s="13"/>
      <c r="Q13" s="13"/>
      <c r="R13" s="13"/>
    </row>
    <row r="14" spans="1:20">
      <c r="A14" s="20">
        <v>2</v>
      </c>
      <c r="B14" s="64">
        <v>55.555555555555557</v>
      </c>
      <c r="C14" s="64">
        <v>85</v>
      </c>
      <c r="D14" s="13">
        <v>3</v>
      </c>
      <c r="E14" s="9">
        <f>(C14-C13)/B14+D14</f>
        <v>3.35</v>
      </c>
      <c r="F14" s="58">
        <f>F13+E14</f>
        <v>13.558</v>
      </c>
      <c r="G14" s="5"/>
      <c r="H14" s="20">
        <v>2</v>
      </c>
      <c r="I14" s="70">
        <v>222.22222222222223</v>
      </c>
      <c r="J14" s="66">
        <f>$H$10-142.222</f>
        <v>855.55577777777773</v>
      </c>
      <c r="K14" s="13">
        <v>0</v>
      </c>
      <c r="L14" s="9">
        <f>(J14-J13)/I14</f>
        <v>3.3050009999999999</v>
      </c>
      <c r="M14" s="58">
        <f>M13+L14</f>
        <v>3.7555009999999998</v>
      </c>
      <c r="N14" s="1"/>
      <c r="O14" s="22" t="s">
        <v>37</v>
      </c>
      <c r="P14" s="13">
        <v>1285</v>
      </c>
      <c r="Q14" s="16">
        <v>1285</v>
      </c>
      <c r="R14" s="13">
        <f>P14-Q14</f>
        <v>0</v>
      </c>
    </row>
    <row r="15" spans="1:20">
      <c r="A15" s="20">
        <v>3</v>
      </c>
      <c r="B15" s="64">
        <v>111.11111111111111</v>
      </c>
      <c r="C15" s="64">
        <v>537.77777777777783</v>
      </c>
      <c r="D15" s="13">
        <v>0</v>
      </c>
      <c r="E15" s="9">
        <f>(C15-C14)/B15</f>
        <v>4.0750000000000002</v>
      </c>
      <c r="F15" s="58">
        <f>F14+E15</f>
        <v>17.632999999999999</v>
      </c>
      <c r="G15" s="5"/>
      <c r="H15" s="20">
        <v>3</v>
      </c>
      <c r="I15" s="70">
        <v>71.111111111111114</v>
      </c>
      <c r="J15" s="67">
        <f>$H$10</f>
        <v>997.77777777777771</v>
      </c>
      <c r="K15" s="13">
        <v>0</v>
      </c>
      <c r="L15" s="9">
        <f>(J15-J14)/I15</f>
        <v>1.9999968749999997</v>
      </c>
      <c r="M15" s="58">
        <f>M14+L15</f>
        <v>5.7554978749999997</v>
      </c>
      <c r="N15" s="1"/>
      <c r="O15" s="22" t="s">
        <v>38</v>
      </c>
      <c r="P15" s="36">
        <v>1260.5555555555557</v>
      </c>
      <c r="Q15" s="16">
        <v>1260</v>
      </c>
      <c r="R15" s="36">
        <f t="shared" ref="R15:R47" si="0">P15-Q15</f>
        <v>0.55555555555565661</v>
      </c>
      <c r="S15" s="35"/>
      <c r="T15" s="35"/>
    </row>
    <row r="16" spans="1:20">
      <c r="A16" s="20">
        <v>4</v>
      </c>
      <c r="B16" s="64">
        <v>55.555555555555557</v>
      </c>
      <c r="C16" s="64">
        <v>593.33333333333337</v>
      </c>
      <c r="D16" s="13">
        <v>0</v>
      </c>
      <c r="E16" s="9">
        <f>(C16-C15)/B16</f>
        <v>0.99999999999999978</v>
      </c>
      <c r="F16" s="58">
        <f>F15+E16</f>
        <v>18.632999999999999</v>
      </c>
      <c r="G16" s="5"/>
      <c r="H16" s="20"/>
      <c r="I16" s="13"/>
      <c r="J16" s="13"/>
      <c r="K16" s="13"/>
      <c r="L16" s="9"/>
      <c r="M16" s="58"/>
      <c r="N16" s="1"/>
      <c r="O16" s="22" t="s">
        <v>39</v>
      </c>
      <c r="P16" s="36">
        <v>1245.5555555555557</v>
      </c>
      <c r="Q16" s="37">
        <v>1248.8888888888889</v>
      </c>
      <c r="R16" s="36">
        <f t="shared" si="0"/>
        <v>-3.3333333333332575</v>
      </c>
      <c r="S16" s="35"/>
      <c r="T16" s="35"/>
    </row>
    <row r="17" spans="1:20">
      <c r="A17" s="20">
        <v>5</v>
      </c>
      <c r="B17" s="64">
        <v>111.11111111111111</v>
      </c>
      <c r="C17" s="66">
        <f>$H$10-142.222</f>
        <v>855.55577777777773</v>
      </c>
      <c r="D17" s="13">
        <v>0</v>
      </c>
      <c r="E17" s="9">
        <f>(C17-C16)/B17</f>
        <v>2.3600019999999993</v>
      </c>
      <c r="F17" s="58">
        <f>F16+E17</f>
        <v>20.993001999999997</v>
      </c>
      <c r="G17" s="5"/>
      <c r="H17" s="20"/>
      <c r="I17" s="13"/>
      <c r="J17" s="13"/>
      <c r="K17" s="13"/>
      <c r="L17" s="9"/>
      <c r="M17" s="58"/>
      <c r="N17" s="1"/>
      <c r="O17" s="22" t="s">
        <v>40</v>
      </c>
      <c r="P17" s="36">
        <v>1220</v>
      </c>
      <c r="Q17" s="37">
        <v>1238.8888888888889</v>
      </c>
      <c r="R17" s="36">
        <f t="shared" si="0"/>
        <v>-18.888888888888914</v>
      </c>
      <c r="S17" s="35"/>
      <c r="T17" s="35"/>
    </row>
    <row r="18" spans="1:20">
      <c r="A18" s="20">
        <v>6</v>
      </c>
      <c r="B18" s="64">
        <v>60</v>
      </c>
      <c r="C18" s="67">
        <f>$H$10</f>
        <v>997.77777777777771</v>
      </c>
      <c r="D18" s="13">
        <v>0</v>
      </c>
      <c r="E18" s="9">
        <f>(C18-C17)/B18</f>
        <v>2.3703666666666665</v>
      </c>
      <c r="F18" s="58">
        <f>F17+E18</f>
        <v>23.363368666666663</v>
      </c>
      <c r="G18" s="5"/>
      <c r="H18" s="20"/>
      <c r="I18" s="13"/>
      <c r="J18" s="13"/>
      <c r="K18" s="13"/>
      <c r="L18" s="9"/>
      <c r="M18" s="58"/>
      <c r="N18" s="1"/>
      <c r="O18" s="22" t="s">
        <v>41</v>
      </c>
      <c r="P18" s="36">
        <v>1204.4444444444443</v>
      </c>
      <c r="Q18" s="37">
        <v>1222.2222222222222</v>
      </c>
      <c r="R18" s="36">
        <f t="shared" si="0"/>
        <v>-17.777777777777828</v>
      </c>
      <c r="S18" s="35"/>
      <c r="T18" s="35"/>
    </row>
    <row r="19" spans="1:20" ht="19" thickBot="1">
      <c r="A19" s="59">
        <f>ROUNDDOWN(E19,0)</f>
        <v>23</v>
      </c>
      <c r="B19" s="60" t="s">
        <v>42</v>
      </c>
      <c r="C19" s="61">
        <f>(E19-A19)*60</f>
        <v>21.802119999999761</v>
      </c>
      <c r="D19" s="60" t="s">
        <v>43</v>
      </c>
      <c r="E19" s="62">
        <f>SUM(E13:E18)</f>
        <v>23.363368666666663</v>
      </c>
      <c r="F19" s="63" t="s">
        <v>36</v>
      </c>
      <c r="G19" s="33"/>
      <c r="H19" s="59">
        <f>ROUNDDOWN(L19,0)</f>
        <v>5</v>
      </c>
      <c r="I19" s="60" t="s">
        <v>42</v>
      </c>
      <c r="J19" s="61">
        <f>(L19-H19)*60</f>
        <v>18.299872499999985</v>
      </c>
      <c r="K19" s="60" t="s">
        <v>43</v>
      </c>
      <c r="L19" s="62">
        <f>SUM(L14:L18)</f>
        <v>5.3049978749999998</v>
      </c>
      <c r="M19" s="63" t="s">
        <v>36</v>
      </c>
      <c r="N19" s="1"/>
      <c r="O19" s="22" t="s">
        <v>44</v>
      </c>
      <c r="P19" s="36">
        <v>1185</v>
      </c>
      <c r="Q19" s="37">
        <v>1186.1111111111111</v>
      </c>
      <c r="R19" s="36">
        <f t="shared" si="0"/>
        <v>-1.1111111111110858</v>
      </c>
      <c r="S19" s="35"/>
      <c r="T19" s="35"/>
    </row>
    <row r="20" spans="1:20" ht="17" customHeight="1" thickBot="1">
      <c r="A20" s="11"/>
      <c r="B20" s="12"/>
      <c r="C20" s="12"/>
      <c r="D20" s="12"/>
      <c r="E20" s="5"/>
      <c r="F20" s="5"/>
      <c r="G20" s="9"/>
      <c r="H20" s="12"/>
      <c r="I20" s="12"/>
      <c r="J20" s="12"/>
      <c r="K20" s="12"/>
      <c r="L20" s="5"/>
      <c r="M20" s="6"/>
      <c r="N20" s="1"/>
      <c r="O20" s="22" t="s">
        <v>46</v>
      </c>
      <c r="P20" s="13">
        <v>1162</v>
      </c>
      <c r="Q20" s="16">
        <v>1162</v>
      </c>
      <c r="R20" s="13">
        <f t="shared" si="0"/>
        <v>0</v>
      </c>
      <c r="S20" s="35"/>
      <c r="T20" s="35"/>
    </row>
    <row r="21" spans="1:20" ht="23">
      <c r="A21" s="81" t="s">
        <v>7</v>
      </c>
      <c r="B21" s="82"/>
      <c r="C21" s="82"/>
      <c r="D21" s="82"/>
      <c r="E21" s="82"/>
      <c r="F21" s="83"/>
      <c r="G21" s="12"/>
      <c r="H21" s="84" t="s">
        <v>5</v>
      </c>
      <c r="I21" s="85"/>
      <c r="J21" s="85"/>
      <c r="K21" s="85"/>
      <c r="L21" s="85"/>
      <c r="M21" s="86"/>
      <c r="N21" s="1"/>
      <c r="O21" s="22" t="s">
        <v>47</v>
      </c>
      <c r="P21" s="36">
        <v>1153.8888888888889</v>
      </c>
      <c r="Q21" s="37">
        <v>1152.2222222222222</v>
      </c>
      <c r="R21" s="36">
        <f t="shared" si="0"/>
        <v>1.6666666666667425</v>
      </c>
      <c r="S21" s="35"/>
      <c r="T21" s="35"/>
    </row>
    <row r="22" spans="1:20">
      <c r="A22" s="55" t="s">
        <v>78</v>
      </c>
      <c r="B22" s="47" t="s">
        <v>34</v>
      </c>
      <c r="C22" s="47" t="s">
        <v>81</v>
      </c>
      <c r="D22" s="47" t="s">
        <v>35</v>
      </c>
      <c r="E22" s="48" t="s">
        <v>77</v>
      </c>
      <c r="F22" s="56" t="s">
        <v>36</v>
      </c>
      <c r="G22" s="28"/>
      <c r="H22" s="55" t="s">
        <v>78</v>
      </c>
      <c r="I22" s="47" t="s">
        <v>34</v>
      </c>
      <c r="J22" s="47" t="s">
        <v>81</v>
      </c>
      <c r="K22" s="47" t="s">
        <v>35</v>
      </c>
      <c r="L22" s="48" t="s">
        <v>77</v>
      </c>
      <c r="M22" s="56" t="s">
        <v>36</v>
      </c>
      <c r="N22" s="1"/>
      <c r="O22" s="22" t="s">
        <v>48</v>
      </c>
      <c r="P22" s="36">
        <v>1143.8888888888889</v>
      </c>
      <c r="Q22" s="37">
        <v>1142.2222222222222</v>
      </c>
      <c r="R22" s="36">
        <f t="shared" si="0"/>
        <v>1.6666666666667425</v>
      </c>
      <c r="S22" s="35"/>
      <c r="T22" s="35"/>
    </row>
    <row r="23" spans="1:20">
      <c r="A23" s="20">
        <v>1</v>
      </c>
      <c r="B23" s="64">
        <v>44.444444444444443</v>
      </c>
      <c r="C23" s="65">
        <v>65.555555555555557</v>
      </c>
      <c r="D23" s="13">
        <v>0</v>
      </c>
      <c r="E23" s="9">
        <f>(C23-F7)/B23+D23</f>
        <v>1.0025000000000002</v>
      </c>
      <c r="F23" s="57">
        <f>E23</f>
        <v>1.0025000000000002</v>
      </c>
      <c r="G23" s="12"/>
      <c r="H23" s="20">
        <v>1</v>
      </c>
      <c r="I23" s="70">
        <v>222.22222222222223</v>
      </c>
      <c r="J23" s="13">
        <v>85</v>
      </c>
      <c r="K23" s="13">
        <v>0</v>
      </c>
      <c r="L23" s="9">
        <f>(J23-F7)/I23</f>
        <v>0.28799999999999998</v>
      </c>
      <c r="M23" s="58">
        <f>L23</f>
        <v>0.28799999999999998</v>
      </c>
      <c r="N23" s="1"/>
      <c r="O23" s="22" t="s">
        <v>49</v>
      </c>
      <c r="P23" s="36">
        <v>1138.3333333333333</v>
      </c>
      <c r="Q23" s="37">
        <v>1137.2222222222222</v>
      </c>
      <c r="R23" s="36">
        <f t="shared" si="0"/>
        <v>1.1111111111110858</v>
      </c>
      <c r="S23" s="35"/>
      <c r="T23" s="35"/>
    </row>
    <row r="24" spans="1:20">
      <c r="A24" s="20">
        <v>2</v>
      </c>
      <c r="B24" s="64">
        <v>44.444444444444443</v>
      </c>
      <c r="C24" s="64">
        <v>85</v>
      </c>
      <c r="D24" s="13">
        <v>0</v>
      </c>
      <c r="E24" s="9">
        <f>(C24-C23)/B24</f>
        <v>0.4375</v>
      </c>
      <c r="F24" s="58">
        <f>F23+E24</f>
        <v>1.4400000000000002</v>
      </c>
      <c r="G24" s="5"/>
      <c r="H24" s="20">
        <v>2</v>
      </c>
      <c r="I24" s="70">
        <v>222.22222222222223</v>
      </c>
      <c r="J24" s="66">
        <f>$H$10-142.222</f>
        <v>855.55577777777773</v>
      </c>
      <c r="K24" s="13">
        <v>0</v>
      </c>
      <c r="L24" s="9">
        <f>(J24-J23)/I24</f>
        <v>3.4675009999999995</v>
      </c>
      <c r="M24" s="58">
        <f>M23+L24</f>
        <v>3.7555009999999993</v>
      </c>
      <c r="N24" s="1"/>
      <c r="O24" s="22" t="s">
        <v>50</v>
      </c>
      <c r="P24" s="36">
        <v>1118.8888888888889</v>
      </c>
      <c r="Q24" s="37">
        <v>1118.8888888888889</v>
      </c>
      <c r="R24" s="36">
        <f t="shared" si="0"/>
        <v>0</v>
      </c>
      <c r="S24" s="35"/>
      <c r="T24" s="35"/>
    </row>
    <row r="25" spans="1:20">
      <c r="A25" s="20">
        <v>3</v>
      </c>
      <c r="B25" s="64">
        <v>44.444444444444443</v>
      </c>
      <c r="C25" s="64">
        <v>121.11111111111111</v>
      </c>
      <c r="D25" s="13">
        <v>0</v>
      </c>
      <c r="E25" s="9">
        <f>(C25-C24)/B25</f>
        <v>0.81250000000000011</v>
      </c>
      <c r="F25" s="58">
        <f>F24+E25</f>
        <v>2.2525000000000004</v>
      </c>
      <c r="G25" s="5"/>
      <c r="H25" s="20">
        <v>3</v>
      </c>
      <c r="I25" s="70">
        <v>83.333333333333343</v>
      </c>
      <c r="J25" s="67">
        <f>$H$10</f>
        <v>997.77777777777771</v>
      </c>
      <c r="K25" s="13">
        <v>0</v>
      </c>
      <c r="L25" s="9">
        <f>(J25-J24)/I25</f>
        <v>1.7066639999999995</v>
      </c>
      <c r="M25" s="58">
        <f>M24+L25</f>
        <v>5.4621649999999988</v>
      </c>
      <c r="N25" s="1"/>
      <c r="O25" s="22" t="s">
        <v>51</v>
      </c>
      <c r="P25" s="36">
        <v>1103.3333333333333</v>
      </c>
      <c r="Q25" s="37">
        <v>1102.2222222222222</v>
      </c>
      <c r="R25" s="36">
        <f t="shared" si="0"/>
        <v>1.1111111111110858</v>
      </c>
      <c r="S25" s="35"/>
      <c r="T25" s="35"/>
    </row>
    <row r="26" spans="1:20">
      <c r="A26" s="20">
        <v>4</v>
      </c>
      <c r="B26" s="64">
        <v>138.88888888888889</v>
      </c>
      <c r="C26" s="64">
        <v>537.77777777777783</v>
      </c>
      <c r="D26" s="13">
        <v>0</v>
      </c>
      <c r="E26" s="9">
        <f>(C26-C25)/B26</f>
        <v>3.0000000000000004</v>
      </c>
      <c r="F26" s="58">
        <f>F25+E26</f>
        <v>5.2525000000000013</v>
      </c>
      <c r="G26" s="5"/>
      <c r="H26" s="20"/>
      <c r="I26" s="13"/>
      <c r="J26" s="13"/>
      <c r="K26" s="13"/>
      <c r="L26" s="9"/>
      <c r="M26" s="58"/>
      <c r="N26" s="1"/>
      <c r="O26" s="22" t="s">
        <v>52</v>
      </c>
      <c r="P26" s="36">
        <v>1088.3333333333333</v>
      </c>
      <c r="Q26" s="37">
        <v>1086.1111111111111</v>
      </c>
      <c r="R26" s="36">
        <f t="shared" si="0"/>
        <v>2.2222222222221717</v>
      </c>
      <c r="S26" s="35"/>
      <c r="T26" s="35"/>
    </row>
    <row r="27" spans="1:20">
      <c r="A27" s="20">
        <v>5</v>
      </c>
      <c r="B27" s="64">
        <v>100</v>
      </c>
      <c r="C27" s="66">
        <f>$H$10-142.222</f>
        <v>855.55577777777773</v>
      </c>
      <c r="D27" s="13">
        <v>0</v>
      </c>
      <c r="E27" s="9">
        <f>(C27-C26)/B27</f>
        <v>3.1777799999999989</v>
      </c>
      <c r="F27" s="58">
        <f>F26+E27</f>
        <v>8.4302799999999998</v>
      </c>
      <c r="G27" s="5"/>
      <c r="H27" s="20"/>
      <c r="I27" s="13"/>
      <c r="J27" s="13"/>
      <c r="K27" s="13"/>
      <c r="L27" s="9"/>
      <c r="M27" s="58"/>
      <c r="N27" s="1"/>
      <c r="O27" s="22" t="s">
        <v>27</v>
      </c>
      <c r="P27" s="36">
        <v>1062.2222222222222</v>
      </c>
      <c r="Q27" s="37">
        <v>1062.7777777777778</v>
      </c>
      <c r="R27" s="36">
        <f t="shared" si="0"/>
        <v>-0.55555555555565661</v>
      </c>
      <c r="S27" s="35"/>
      <c r="T27" s="35"/>
    </row>
    <row r="28" spans="1:20">
      <c r="A28" s="20">
        <v>6</v>
      </c>
      <c r="B28" s="64">
        <v>60</v>
      </c>
      <c r="C28" s="67">
        <f>$H$10</f>
        <v>997.77777777777771</v>
      </c>
      <c r="D28" s="13">
        <v>0</v>
      </c>
      <c r="E28" s="9">
        <f>(C28-C27)/B28</f>
        <v>2.3703666666666665</v>
      </c>
      <c r="F28" s="58">
        <f>F27+E28</f>
        <v>10.800646666666665</v>
      </c>
      <c r="G28" s="5"/>
      <c r="H28" s="20"/>
      <c r="I28" s="13"/>
      <c r="J28" s="13"/>
      <c r="K28" s="13"/>
      <c r="L28" s="9"/>
      <c r="M28" s="58"/>
      <c r="N28" s="1"/>
      <c r="O28" s="22" t="s">
        <v>53</v>
      </c>
      <c r="P28" s="36">
        <v>1032.7777777777778</v>
      </c>
      <c r="Q28" s="37">
        <v>1031.1111111111111</v>
      </c>
      <c r="R28" s="36">
        <f t="shared" si="0"/>
        <v>1.6666666666667425</v>
      </c>
      <c r="S28" s="35"/>
      <c r="T28" s="35"/>
    </row>
    <row r="29" spans="1:20" ht="19" thickBot="1">
      <c r="A29" s="59">
        <f>ROUNDDOWN(E29,0)</f>
        <v>9</v>
      </c>
      <c r="B29" s="60" t="s">
        <v>42</v>
      </c>
      <c r="C29" s="61">
        <f>(E29-A29)*60</f>
        <v>47.888799999999847</v>
      </c>
      <c r="D29" s="60" t="s">
        <v>43</v>
      </c>
      <c r="E29" s="62">
        <f>SUM(E24:E28)</f>
        <v>9.7981466666666641</v>
      </c>
      <c r="F29" s="63" t="s">
        <v>36</v>
      </c>
      <c r="G29" s="31"/>
      <c r="H29" s="59">
        <f>ROUNDDOWN(L29,0)</f>
        <v>5</v>
      </c>
      <c r="I29" s="60" t="s">
        <v>42</v>
      </c>
      <c r="J29" s="61">
        <f>(L29-H29)*60</f>
        <v>10.449899999999914</v>
      </c>
      <c r="K29" s="60" t="s">
        <v>43</v>
      </c>
      <c r="L29" s="62">
        <f>SUM(L24:L28)</f>
        <v>5.1741649999999986</v>
      </c>
      <c r="M29" s="63" t="s">
        <v>36</v>
      </c>
      <c r="N29" s="1"/>
      <c r="O29" s="22" t="s">
        <v>54</v>
      </c>
      <c r="P29" s="36">
        <v>1012.7777777777777</v>
      </c>
      <c r="Q29" s="16">
        <v>1015</v>
      </c>
      <c r="R29" s="36">
        <f t="shared" si="0"/>
        <v>-2.2222222222222854</v>
      </c>
      <c r="S29" s="35"/>
      <c r="T29" s="35"/>
    </row>
    <row r="30" spans="1:20" ht="19" customHeight="1" thickBot="1">
      <c r="A30" s="8"/>
      <c r="B30" s="10"/>
      <c r="C30" s="12"/>
      <c r="D30" s="10"/>
      <c r="E30" s="5"/>
      <c r="F30" s="5"/>
      <c r="G30" s="5"/>
      <c r="H30" s="8"/>
      <c r="I30" s="10"/>
      <c r="J30" s="8"/>
      <c r="K30" s="10"/>
      <c r="L30" s="5"/>
      <c r="M30" s="5"/>
      <c r="N30" s="1"/>
      <c r="O30" s="22"/>
      <c r="P30" s="13"/>
      <c r="Q30" s="16"/>
      <c r="R30" s="13"/>
      <c r="S30" s="35"/>
      <c r="T30" s="35"/>
    </row>
    <row r="31" spans="1:20" ht="23">
      <c r="A31" s="81" t="s">
        <v>45</v>
      </c>
      <c r="B31" s="82"/>
      <c r="C31" s="82"/>
      <c r="D31" s="82"/>
      <c r="E31" s="82"/>
      <c r="F31" s="83"/>
      <c r="H31" s="84" t="s">
        <v>6</v>
      </c>
      <c r="I31" s="85"/>
      <c r="J31" s="85"/>
      <c r="K31" s="85"/>
      <c r="L31" s="85"/>
      <c r="M31" s="86"/>
      <c r="O31" s="22" t="s">
        <v>55</v>
      </c>
      <c r="P31" s="36">
        <v>992.22222222222229</v>
      </c>
      <c r="Q31" s="37">
        <v>997.77777777777771</v>
      </c>
      <c r="R31" s="36">
        <f t="shared" si="0"/>
        <v>-5.5555555555554292</v>
      </c>
      <c r="S31" s="35"/>
      <c r="T31" s="35"/>
    </row>
    <row r="32" spans="1:20">
      <c r="A32" s="55" t="s">
        <v>78</v>
      </c>
      <c r="B32" s="47" t="s">
        <v>34</v>
      </c>
      <c r="C32" s="47" t="s">
        <v>81</v>
      </c>
      <c r="D32" s="47" t="s">
        <v>35</v>
      </c>
      <c r="E32" s="48" t="s">
        <v>77</v>
      </c>
      <c r="F32" s="56" t="s">
        <v>36</v>
      </c>
      <c r="G32" s="29"/>
      <c r="H32" s="55" t="s">
        <v>78</v>
      </c>
      <c r="I32" s="47" t="s">
        <v>34</v>
      </c>
      <c r="J32" s="47" t="s">
        <v>81</v>
      </c>
      <c r="K32" s="47" t="s">
        <v>35</v>
      </c>
      <c r="L32" s="48" t="s">
        <v>77</v>
      </c>
      <c r="M32" s="56" t="s">
        <v>36</v>
      </c>
      <c r="O32" s="22" t="s">
        <v>56</v>
      </c>
      <c r="P32" s="36">
        <v>974.44444444444446</v>
      </c>
      <c r="Q32" s="37">
        <v>976.11111111111109</v>
      </c>
      <c r="R32" s="36">
        <f t="shared" si="0"/>
        <v>-1.6666666666666288</v>
      </c>
      <c r="S32" s="35"/>
      <c r="T32" s="35"/>
    </row>
    <row r="33" spans="1:20">
      <c r="A33" s="20">
        <v>1</v>
      </c>
      <c r="B33" s="64">
        <v>83.333333333333343</v>
      </c>
      <c r="C33" s="68">
        <v>65.555555555555557</v>
      </c>
      <c r="D33" s="13">
        <v>0</v>
      </c>
      <c r="E33" s="9">
        <f>(C33-F7)/B33+D33</f>
        <v>0.53466666666666662</v>
      </c>
      <c r="F33" s="57">
        <f>E33</f>
        <v>0.53466666666666662</v>
      </c>
      <c r="H33" s="20">
        <v>1</v>
      </c>
      <c r="I33" s="70">
        <v>316.66666666666669</v>
      </c>
      <c r="J33" s="13">
        <v>85</v>
      </c>
      <c r="K33" s="13">
        <v>0</v>
      </c>
      <c r="L33" s="9">
        <f>(J33-F7)/I33</f>
        <v>0.20210526315789473</v>
      </c>
      <c r="M33" s="58">
        <f>L33</f>
        <v>0.20210526315789473</v>
      </c>
      <c r="O33" s="22" t="s">
        <v>57</v>
      </c>
      <c r="P33" s="36">
        <v>947.22222222222229</v>
      </c>
      <c r="Q33" s="37">
        <v>942.22222222222229</v>
      </c>
      <c r="R33" s="36">
        <f t="shared" si="0"/>
        <v>5</v>
      </c>
      <c r="S33" s="35"/>
      <c r="T33" s="35"/>
    </row>
    <row r="34" spans="1:20">
      <c r="A34" s="20">
        <v>2</v>
      </c>
      <c r="B34" s="64">
        <v>83.333333333333343</v>
      </c>
      <c r="C34" s="69">
        <v>85</v>
      </c>
      <c r="D34" s="13">
        <v>0</v>
      </c>
      <c r="E34" s="9">
        <f>(C34-C33)/B34</f>
        <v>0.23333333333333328</v>
      </c>
      <c r="F34" s="58">
        <f>F33+E34</f>
        <v>0.7679999999999999</v>
      </c>
      <c r="H34" s="20">
        <v>2</v>
      </c>
      <c r="I34" s="70">
        <v>316.66666666666669</v>
      </c>
      <c r="J34" s="66">
        <f>$H$10-142.222</f>
        <v>855.55577777777773</v>
      </c>
      <c r="K34" s="13">
        <v>0</v>
      </c>
      <c r="L34" s="9">
        <f>(J34-J33)/I34</f>
        <v>2.4333340350877188</v>
      </c>
      <c r="M34" s="58">
        <f>M33+L34</f>
        <v>2.6354392982456134</v>
      </c>
      <c r="O34" s="22" t="s">
        <v>58</v>
      </c>
      <c r="P34" s="36">
        <v>916.66666666666674</v>
      </c>
      <c r="Q34" s="37">
        <v>920</v>
      </c>
      <c r="R34" s="36">
        <f t="shared" si="0"/>
        <v>-3.3333333333332575</v>
      </c>
      <c r="S34" s="35"/>
      <c r="T34" s="35"/>
    </row>
    <row r="35" spans="1:20">
      <c r="A35" s="20">
        <v>3</v>
      </c>
      <c r="B35" s="64">
        <v>83.333333333333343</v>
      </c>
      <c r="C35" s="69">
        <v>121.11111111111111</v>
      </c>
      <c r="D35" s="13">
        <v>0</v>
      </c>
      <c r="E35" s="9">
        <f>(C35-C34)/B35</f>
        <v>0.43333333333333335</v>
      </c>
      <c r="F35" s="58">
        <f>F34+E35</f>
        <v>1.2013333333333334</v>
      </c>
      <c r="H35" s="20">
        <v>3</v>
      </c>
      <c r="I35" s="70">
        <v>111.11111111111111</v>
      </c>
      <c r="J35" s="67">
        <f>$H$10</f>
        <v>997.77777777777771</v>
      </c>
      <c r="K35" s="13">
        <v>0</v>
      </c>
      <c r="L35" s="9">
        <f>(J35-J34)/I35</f>
        <v>1.2799979999999997</v>
      </c>
      <c r="M35" s="58">
        <f>M34+L35</f>
        <v>3.9154372982456129</v>
      </c>
      <c r="O35" s="22" t="s">
        <v>59</v>
      </c>
      <c r="P35" s="36">
        <v>888.88888888888891</v>
      </c>
      <c r="Q35" s="37">
        <v>902.77777777777771</v>
      </c>
      <c r="R35" s="36">
        <f t="shared" si="0"/>
        <v>-13.8888888888888</v>
      </c>
      <c r="S35" s="35"/>
      <c r="T35" s="35"/>
    </row>
    <row r="36" spans="1:20">
      <c r="A36" s="20">
        <v>4</v>
      </c>
      <c r="B36" s="64">
        <v>166.66666666666669</v>
      </c>
      <c r="C36" s="69">
        <v>593.33333333333337</v>
      </c>
      <c r="D36" s="13">
        <v>0</v>
      </c>
      <c r="E36" s="9">
        <f>(C36-C35)/B36</f>
        <v>2.8333333333333335</v>
      </c>
      <c r="F36" s="58">
        <f>F35+E36</f>
        <v>4.0346666666666664</v>
      </c>
      <c r="H36" s="20"/>
      <c r="I36" s="13"/>
      <c r="J36" s="13"/>
      <c r="K36" s="13"/>
      <c r="L36" s="9"/>
      <c r="M36" s="58"/>
      <c r="O36" s="22" t="s">
        <v>60</v>
      </c>
      <c r="P36" s="36">
        <v>875</v>
      </c>
      <c r="Q36" s="37">
        <v>875</v>
      </c>
      <c r="R36" s="36">
        <f t="shared" si="0"/>
        <v>0</v>
      </c>
      <c r="S36" s="35"/>
      <c r="T36" s="35"/>
    </row>
    <row r="37" spans="1:20">
      <c r="A37" s="20">
        <v>5</v>
      </c>
      <c r="B37" s="64">
        <v>222.22222222222223</v>
      </c>
      <c r="C37" s="66">
        <f>$H$10-142.222</f>
        <v>855.55577777777773</v>
      </c>
      <c r="D37" s="13">
        <v>0</v>
      </c>
      <c r="E37" s="9">
        <f>(C37-C36)/B37</f>
        <v>1.1800009999999996</v>
      </c>
      <c r="F37" s="58">
        <f>F36+E37</f>
        <v>5.2146676666666663</v>
      </c>
      <c r="H37" s="20"/>
      <c r="I37" s="13"/>
      <c r="J37" s="13"/>
      <c r="K37" s="13"/>
      <c r="L37" s="9"/>
      <c r="M37" s="58"/>
      <c r="O37" s="22" t="s">
        <v>61</v>
      </c>
      <c r="P37" s="36">
        <v>856.66666666666674</v>
      </c>
      <c r="Q37" s="37">
        <v>861.11111111111109</v>
      </c>
      <c r="R37" s="36">
        <f t="shared" si="0"/>
        <v>-4.4444444444443434</v>
      </c>
      <c r="S37" s="35"/>
      <c r="T37" s="35"/>
    </row>
    <row r="38" spans="1:20">
      <c r="A38" s="20">
        <v>6</v>
      </c>
      <c r="B38" s="64">
        <v>60</v>
      </c>
      <c r="C38" s="67">
        <f>$H$10</f>
        <v>997.77777777777771</v>
      </c>
      <c r="D38" s="13">
        <v>0</v>
      </c>
      <c r="E38" s="9">
        <f>(C38-C37)/B38</f>
        <v>2.3703666666666665</v>
      </c>
      <c r="F38" s="58">
        <f>F37+E38</f>
        <v>7.5850343333333328</v>
      </c>
      <c r="H38" s="20"/>
      <c r="I38" s="13"/>
      <c r="J38" s="13"/>
      <c r="K38" s="13"/>
      <c r="L38" s="9"/>
      <c r="M38" s="58"/>
      <c r="O38" s="22" t="s">
        <v>62</v>
      </c>
      <c r="P38" s="36">
        <v>839.44444444444446</v>
      </c>
      <c r="Q38" s="37">
        <v>837.22222222222229</v>
      </c>
      <c r="R38" s="36">
        <f t="shared" si="0"/>
        <v>2.2222222222221717</v>
      </c>
      <c r="S38" s="35"/>
      <c r="T38" s="35"/>
    </row>
    <row r="39" spans="1:20" ht="19" thickBot="1">
      <c r="A39" s="59">
        <f>ROUNDDOWN(E39,0)</f>
        <v>7</v>
      </c>
      <c r="B39" s="60" t="s">
        <v>42</v>
      </c>
      <c r="C39" s="61">
        <f>(E39-A39)*60</f>
        <v>3.022059999999982</v>
      </c>
      <c r="D39" s="60" t="s">
        <v>43</v>
      </c>
      <c r="E39" s="62">
        <f>SUM(E34:E38)</f>
        <v>7.0503676666666664</v>
      </c>
      <c r="F39" s="63" t="s">
        <v>36</v>
      </c>
      <c r="G39" s="32"/>
      <c r="H39" s="59">
        <f>ROUNDDOWN(L39,0)</f>
        <v>3</v>
      </c>
      <c r="I39" s="60" t="s">
        <v>42</v>
      </c>
      <c r="J39" s="61">
        <f>(L39-H39)*60</f>
        <v>42.799922105263128</v>
      </c>
      <c r="K39" s="60" t="s">
        <v>43</v>
      </c>
      <c r="L39" s="62">
        <f>SUM(L34:L38)</f>
        <v>3.7133320350877188</v>
      </c>
      <c r="M39" s="63" t="s">
        <v>36</v>
      </c>
      <c r="O39" s="22" t="s">
        <v>63</v>
      </c>
      <c r="P39" s="36">
        <v>808.88888888888891</v>
      </c>
      <c r="Q39" s="37">
        <v>807.22222222222229</v>
      </c>
      <c r="R39" s="36">
        <f t="shared" si="0"/>
        <v>1.6666666666666288</v>
      </c>
      <c r="S39" s="35"/>
      <c r="T39" s="35"/>
    </row>
    <row r="40" spans="1:20">
      <c r="O40" s="22" t="s">
        <v>64</v>
      </c>
      <c r="P40" s="36">
        <v>789.44444444444446</v>
      </c>
      <c r="Q40" s="37">
        <v>791.11111111111109</v>
      </c>
      <c r="R40" s="36">
        <f t="shared" si="0"/>
        <v>-1.6666666666666288</v>
      </c>
      <c r="S40" s="35"/>
      <c r="T40" s="35"/>
    </row>
    <row r="41" spans="1:20">
      <c r="O41" s="22" t="s">
        <v>65</v>
      </c>
      <c r="P41" s="36">
        <v>766.11111111111109</v>
      </c>
      <c r="Q41" s="37">
        <v>772.22222222222229</v>
      </c>
      <c r="R41" s="36">
        <f t="shared" si="0"/>
        <v>-6.1111111111111995</v>
      </c>
      <c r="S41" s="35"/>
      <c r="T41" s="35"/>
    </row>
    <row r="42" spans="1:20">
      <c r="O42" s="22" t="s">
        <v>66</v>
      </c>
      <c r="P42" s="36">
        <v>734.44444444444446</v>
      </c>
      <c r="Q42" s="37">
        <v>737.77777777777771</v>
      </c>
      <c r="R42" s="36">
        <f t="shared" si="0"/>
        <v>-3.3333333333332575</v>
      </c>
      <c r="S42" s="35"/>
      <c r="T42" s="35"/>
    </row>
    <row r="43" spans="1:20">
      <c r="O43" s="22" t="s">
        <v>67</v>
      </c>
      <c r="P43" s="36">
        <v>712.22222222222229</v>
      </c>
      <c r="Q43" s="37">
        <v>715</v>
      </c>
      <c r="R43" s="36">
        <f t="shared" si="0"/>
        <v>-2.7777777777777146</v>
      </c>
      <c r="S43" s="35"/>
      <c r="T43" s="35"/>
    </row>
    <row r="44" spans="1:20">
      <c r="O44" s="22" t="s">
        <v>68</v>
      </c>
      <c r="P44" s="36">
        <v>672.77777777777771</v>
      </c>
      <c r="Q44" s="37">
        <v>677.77777777777771</v>
      </c>
      <c r="R44" s="36">
        <f t="shared" si="0"/>
        <v>-5</v>
      </c>
      <c r="S44" s="35"/>
      <c r="T44" s="35"/>
    </row>
    <row r="45" spans="1:20">
      <c r="O45" s="22" t="s">
        <v>69</v>
      </c>
      <c r="P45" s="36">
        <v>625.55555555555554</v>
      </c>
      <c r="Q45" s="37">
        <v>626.11111111111109</v>
      </c>
      <c r="R45" s="36">
        <f t="shared" si="0"/>
        <v>-0.55555555555554292</v>
      </c>
      <c r="S45" s="35"/>
      <c r="T45" s="35"/>
    </row>
    <row r="46" spans="1:20">
      <c r="O46" s="22" t="s">
        <v>70</v>
      </c>
      <c r="P46" s="36">
        <v>600.55555555555554</v>
      </c>
      <c r="Q46" s="37">
        <v>600</v>
      </c>
      <c r="R46" s="36">
        <f t="shared" si="0"/>
        <v>0.55555555555554292</v>
      </c>
      <c r="S46" s="35"/>
      <c r="T46" s="35"/>
    </row>
    <row r="47" spans="1:20" ht="17" thickBot="1">
      <c r="O47" s="23" t="s">
        <v>71</v>
      </c>
      <c r="P47" s="36">
        <v>586.11111111111109</v>
      </c>
      <c r="Q47" s="37">
        <v>586.11111111111109</v>
      </c>
      <c r="R47" s="36">
        <f t="shared" si="0"/>
        <v>0</v>
      </c>
      <c r="S47" s="35"/>
      <c r="T47" s="35"/>
    </row>
    <row r="48" spans="1:20">
      <c r="E48" s="38"/>
    </row>
    <row r="51" spans="1:16" s="73" customFormat="1" ht="27">
      <c r="A51" s="79" t="s">
        <v>19</v>
      </c>
      <c r="B51" s="80"/>
      <c r="C51" s="80"/>
      <c r="D51" s="80"/>
      <c r="E51" s="75" t="str">
        <f>F10</f>
        <v>06</v>
      </c>
      <c r="F51" s="73" t="s">
        <v>20</v>
      </c>
      <c r="P51" s="74"/>
    </row>
    <row r="54" spans="1:16">
      <c r="A54" s="29" t="s">
        <v>10</v>
      </c>
    </row>
    <row r="56" spans="1:16">
      <c r="A56" s="7" t="s">
        <v>4</v>
      </c>
      <c r="B56" s="7" t="s">
        <v>3</v>
      </c>
    </row>
    <row r="57" spans="1:16">
      <c r="A57" s="34">
        <v>0</v>
      </c>
      <c r="B57" s="42" t="str">
        <f>F7</f>
        <v>21</v>
      </c>
    </row>
    <row r="58" spans="1:16">
      <c r="A58" s="34">
        <f t="shared" ref="A58:A63" si="1">F13</f>
        <v>10.208</v>
      </c>
      <c r="B58" s="41">
        <f t="shared" ref="B58:B63" si="2">C13</f>
        <v>65.555555555555557</v>
      </c>
    </row>
    <row r="59" spans="1:16">
      <c r="A59" s="34">
        <f t="shared" si="1"/>
        <v>13.558</v>
      </c>
      <c r="B59" s="41">
        <f t="shared" si="2"/>
        <v>85</v>
      </c>
    </row>
    <row r="60" spans="1:16">
      <c r="A60" s="34">
        <f t="shared" si="1"/>
        <v>17.632999999999999</v>
      </c>
      <c r="B60" s="41">
        <f t="shared" si="2"/>
        <v>537.77777777777783</v>
      </c>
    </row>
    <row r="61" spans="1:16">
      <c r="A61" s="34">
        <f t="shared" si="1"/>
        <v>18.632999999999999</v>
      </c>
      <c r="B61" s="41">
        <f t="shared" si="2"/>
        <v>593.33333333333337</v>
      </c>
    </row>
    <row r="62" spans="1:16">
      <c r="A62" s="34">
        <f t="shared" si="1"/>
        <v>20.993001999999997</v>
      </c>
      <c r="B62" s="41">
        <f t="shared" si="2"/>
        <v>855.55577777777773</v>
      </c>
    </row>
    <row r="63" spans="1:16">
      <c r="A63" s="34">
        <f t="shared" si="1"/>
        <v>23.363368666666663</v>
      </c>
      <c r="B63" s="41">
        <f t="shared" si="2"/>
        <v>997.77777777777771</v>
      </c>
    </row>
    <row r="64" spans="1:16">
      <c r="B64" s="39"/>
    </row>
    <row r="66" spans="1:2">
      <c r="A66" s="29" t="s">
        <v>11</v>
      </c>
    </row>
    <row r="68" spans="1:2">
      <c r="A68" s="7" t="s">
        <v>4</v>
      </c>
      <c r="B68" s="7" t="s">
        <v>3</v>
      </c>
    </row>
    <row r="69" spans="1:2">
      <c r="A69" s="34">
        <v>0</v>
      </c>
      <c r="B69" s="42" t="str">
        <f>F7</f>
        <v>21</v>
      </c>
    </row>
    <row r="70" spans="1:2">
      <c r="A70" s="34">
        <f t="shared" ref="A70:A75" si="3">F23</f>
        <v>1.0025000000000002</v>
      </c>
      <c r="B70" s="41">
        <f t="shared" ref="B70:B75" si="4">C23</f>
        <v>65.555555555555557</v>
      </c>
    </row>
    <row r="71" spans="1:2">
      <c r="A71" s="34">
        <f t="shared" si="3"/>
        <v>1.4400000000000002</v>
      </c>
      <c r="B71" s="41">
        <f t="shared" si="4"/>
        <v>85</v>
      </c>
    </row>
    <row r="72" spans="1:2">
      <c r="A72" s="34">
        <f t="shared" si="3"/>
        <v>2.2525000000000004</v>
      </c>
      <c r="B72" s="41">
        <f t="shared" si="4"/>
        <v>121.11111111111111</v>
      </c>
    </row>
    <row r="73" spans="1:2">
      <c r="A73" s="34">
        <f t="shared" si="3"/>
        <v>5.2525000000000013</v>
      </c>
      <c r="B73" s="41">
        <f t="shared" si="4"/>
        <v>537.77777777777783</v>
      </c>
    </row>
    <row r="74" spans="1:2">
      <c r="A74" s="34">
        <f t="shared" si="3"/>
        <v>8.4302799999999998</v>
      </c>
      <c r="B74" s="41">
        <f t="shared" si="4"/>
        <v>855.55577777777773</v>
      </c>
    </row>
    <row r="75" spans="1:2">
      <c r="A75" s="34">
        <f t="shared" si="3"/>
        <v>10.800646666666665</v>
      </c>
      <c r="B75" s="41">
        <f t="shared" si="4"/>
        <v>997.77777777777771</v>
      </c>
    </row>
    <row r="76" spans="1:2">
      <c r="B76" s="39"/>
    </row>
    <row r="78" spans="1:2">
      <c r="A78" s="29" t="s">
        <v>12</v>
      </c>
    </row>
    <row r="80" spans="1:2">
      <c r="A80" s="7" t="s">
        <v>4</v>
      </c>
      <c r="B80" s="7" t="s">
        <v>3</v>
      </c>
    </row>
    <row r="81" spans="1:2">
      <c r="A81" s="34">
        <v>0</v>
      </c>
      <c r="B81" s="42" t="str">
        <f>F7</f>
        <v>21</v>
      </c>
    </row>
    <row r="82" spans="1:2">
      <c r="A82" s="34">
        <f t="shared" ref="A82:A87" si="5">F33</f>
        <v>0.53466666666666662</v>
      </c>
      <c r="B82" s="41">
        <f t="shared" ref="B82:B87" si="6">C33</f>
        <v>65.555555555555557</v>
      </c>
    </row>
    <row r="83" spans="1:2">
      <c r="A83" s="34">
        <f t="shared" si="5"/>
        <v>0.7679999999999999</v>
      </c>
      <c r="B83" s="41">
        <f t="shared" si="6"/>
        <v>85</v>
      </c>
    </row>
    <row r="84" spans="1:2">
      <c r="A84" s="34">
        <f t="shared" si="5"/>
        <v>1.2013333333333334</v>
      </c>
      <c r="B84" s="41">
        <f t="shared" si="6"/>
        <v>121.11111111111111</v>
      </c>
    </row>
    <row r="85" spans="1:2">
      <c r="A85" s="34">
        <f t="shared" si="5"/>
        <v>4.0346666666666664</v>
      </c>
      <c r="B85" s="41">
        <f t="shared" si="6"/>
        <v>593.33333333333337</v>
      </c>
    </row>
    <row r="86" spans="1:2">
      <c r="A86" s="34">
        <f t="shared" si="5"/>
        <v>5.2146676666666663</v>
      </c>
      <c r="B86" s="41">
        <f t="shared" si="6"/>
        <v>855.55577777777773</v>
      </c>
    </row>
    <row r="87" spans="1:2">
      <c r="A87" s="34">
        <f t="shared" si="5"/>
        <v>7.5850343333333328</v>
      </c>
      <c r="B87" s="41">
        <f t="shared" si="6"/>
        <v>997.77777777777771</v>
      </c>
    </row>
    <row r="90" spans="1:2">
      <c r="A90" s="29" t="s">
        <v>13</v>
      </c>
    </row>
    <row r="92" spans="1:2">
      <c r="A92" s="7" t="s">
        <v>4</v>
      </c>
      <c r="B92" s="7" t="s">
        <v>3</v>
      </c>
    </row>
    <row r="93" spans="1:2">
      <c r="A93" s="34">
        <v>0</v>
      </c>
      <c r="B93" s="42" t="str">
        <f>F7</f>
        <v>21</v>
      </c>
    </row>
    <row r="94" spans="1:2">
      <c r="A94" s="34">
        <f>M13</f>
        <v>0.45050000000000001</v>
      </c>
      <c r="B94" s="41">
        <f>J13</f>
        <v>121.11111111111111</v>
      </c>
    </row>
    <row r="95" spans="1:2">
      <c r="A95" s="34">
        <f>M14</f>
        <v>3.7555009999999998</v>
      </c>
      <c r="B95" s="41">
        <f>J14</f>
        <v>855.55577777777773</v>
      </c>
    </row>
    <row r="96" spans="1:2">
      <c r="A96" s="34">
        <f>M15</f>
        <v>5.7554978749999997</v>
      </c>
      <c r="B96" s="41">
        <f>J15</f>
        <v>997.77777777777771</v>
      </c>
    </row>
    <row r="97" spans="1:2">
      <c r="A97" s="34"/>
      <c r="B97" s="41"/>
    </row>
    <row r="98" spans="1:2">
      <c r="A98" s="34"/>
      <c r="B98" s="41"/>
    </row>
    <row r="99" spans="1:2">
      <c r="A99" s="34"/>
      <c r="B99" s="41"/>
    </row>
    <row r="102" spans="1:2">
      <c r="A102" s="29" t="s">
        <v>14</v>
      </c>
    </row>
    <row r="104" spans="1:2">
      <c r="A104" s="7" t="s">
        <v>4</v>
      </c>
      <c r="B104" s="7" t="s">
        <v>3</v>
      </c>
    </row>
    <row r="105" spans="1:2">
      <c r="A105" s="34">
        <v>0</v>
      </c>
      <c r="B105" s="42" t="str">
        <f>F7</f>
        <v>21</v>
      </c>
    </row>
    <row r="106" spans="1:2">
      <c r="A106" s="34">
        <f>M23</f>
        <v>0.28799999999999998</v>
      </c>
      <c r="B106" s="41">
        <f>J23</f>
        <v>85</v>
      </c>
    </row>
    <row r="107" spans="1:2">
      <c r="A107" s="34">
        <f>M24</f>
        <v>3.7555009999999993</v>
      </c>
      <c r="B107" s="41">
        <f>J24</f>
        <v>855.55577777777773</v>
      </c>
    </row>
    <row r="108" spans="1:2">
      <c r="A108" s="34">
        <f>M25</f>
        <v>5.4621649999999988</v>
      </c>
      <c r="B108" s="41">
        <f>J25</f>
        <v>997.77777777777771</v>
      </c>
    </row>
    <row r="109" spans="1:2">
      <c r="A109" s="34"/>
      <c r="B109" s="41"/>
    </row>
    <row r="110" spans="1:2">
      <c r="A110" s="34"/>
      <c r="B110" s="41"/>
    </row>
    <row r="111" spans="1:2">
      <c r="A111" s="34"/>
      <c r="B111" s="41"/>
    </row>
    <row r="114" spans="1:2">
      <c r="A114" s="29" t="s">
        <v>15</v>
      </c>
    </row>
    <row r="116" spans="1:2">
      <c r="A116" s="7" t="s">
        <v>4</v>
      </c>
      <c r="B116" s="7" t="s">
        <v>3</v>
      </c>
    </row>
    <row r="117" spans="1:2">
      <c r="A117" s="34">
        <v>0</v>
      </c>
      <c r="B117" s="42" t="str">
        <f>F7</f>
        <v>21</v>
      </c>
    </row>
    <row r="118" spans="1:2">
      <c r="A118" s="34">
        <f>M33</f>
        <v>0.20210526315789473</v>
      </c>
      <c r="B118" s="41">
        <f>J33</f>
        <v>85</v>
      </c>
    </row>
    <row r="119" spans="1:2">
      <c r="A119" s="34">
        <f>M34</f>
        <v>2.6354392982456134</v>
      </c>
      <c r="B119" s="41">
        <f>J34</f>
        <v>855.55577777777773</v>
      </c>
    </row>
    <row r="120" spans="1:2">
      <c r="A120" s="34">
        <f>M35</f>
        <v>3.9154372982456129</v>
      </c>
      <c r="B120" s="41">
        <f>J35</f>
        <v>997.77777777777771</v>
      </c>
    </row>
    <row r="121" spans="1:2">
      <c r="A121" s="34"/>
      <c r="B121" s="41"/>
    </row>
    <row r="122" spans="1:2">
      <c r="A122" s="34"/>
      <c r="B122" s="41"/>
    </row>
    <row r="123" spans="1:2">
      <c r="A123" s="34"/>
      <c r="B123" s="41"/>
    </row>
  </sheetData>
  <sheetCalcPr fullCalcOnLoad="1"/>
  <mergeCells count="9">
    <mergeCell ref="Q11:Q12"/>
    <mergeCell ref="A21:F21"/>
    <mergeCell ref="H21:M21"/>
    <mergeCell ref="A31:F31"/>
    <mergeCell ref="H31:M31"/>
    <mergeCell ref="A51:D51"/>
    <mergeCell ref="A1:M1"/>
    <mergeCell ref="A11:F11"/>
    <mergeCell ref="H11:M11"/>
  </mergeCells>
  <phoneticPr fontId="11" type="noConversion"/>
  <pageMargins left="0.75" right="0.75" top="1" bottom="1" header="0.5" footer="0.5"/>
  <pageSetup scale="50" fitToHeight="2" orientation="portrait" horizontalDpi="4294967292" verticalDpi="4294967292"/>
  <rowBreaks count="1" manualBreakCount="1">
    <brk id="49" max="16383" man="1"/>
  </rowBreaks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DEG F</vt:lpstr>
      <vt:lpstr>DEG 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 智彰</dc:creator>
  <cp:lastModifiedBy>Stephen Lewicki</cp:lastModifiedBy>
  <cp:lastPrinted>2012-05-17T11:31:56Z</cp:lastPrinted>
  <dcterms:created xsi:type="dcterms:W3CDTF">2012-05-05T07:30:18Z</dcterms:created>
  <dcterms:modified xsi:type="dcterms:W3CDTF">2012-05-18T01:56:55Z</dcterms:modified>
</cp:coreProperties>
</file>